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lforg-my.sharepoint.com/personal/jsee_dlf_org/Documents/Skrivebord/Lønark/"/>
    </mc:Choice>
  </mc:AlternateContent>
  <xr:revisionPtr revIDLastSave="37" documentId="8_{E968818D-1413-41B3-92C2-20DE6C544F03}" xr6:coauthVersionLast="47" xr6:coauthVersionMax="47" xr10:uidLastSave="{23FBCD52-6AC2-406D-BA5A-DC23B7E1CED8}"/>
  <bookViews>
    <workbookView xWindow="-96" yWindow="-96" windowWidth="23232" windowHeight="12432" xr2:uid="{92924D03-9B31-4FC4-960B-EE6CD270AF35}"/>
  </bookViews>
  <sheets>
    <sheet name="Lærere" sheetId="2" r:id="rId1"/>
    <sheet name="Børnehaveklasselærere" sheetId="3" r:id="rId2"/>
    <sheet name="Ikke-læreruddannede" sheetId="4" r:id="rId3"/>
    <sheet name="UU, psykologer, konsulenter" sheetId="5" r:id="rId4"/>
    <sheet name="Lønforløb" sheetId="1" r:id="rId5"/>
    <sheet name="Timelønnede" sheetId="6" r:id="rId6"/>
    <sheet name="Undervisertillæg" sheetId="7" r:id="rId7"/>
    <sheet name="Øvrige tillæg" sheetId="8" r:id="rId8"/>
    <sheet name="Specialundervisning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9" l="1"/>
  <c r="A1" i="8"/>
  <c r="A1" i="7"/>
  <c r="A1" i="1"/>
  <c r="A1" i="6"/>
  <c r="A1" i="5"/>
  <c r="A1" i="4"/>
  <c r="A1" i="3"/>
  <c r="E14" i="3"/>
  <c r="D14" i="3"/>
  <c r="C14" i="3"/>
  <c r="B14" i="3"/>
  <c r="E12" i="4"/>
  <c r="D12" i="4"/>
  <c r="C12" i="4"/>
  <c r="B12" i="4"/>
  <c r="E13" i="2"/>
  <c r="D13" i="2"/>
  <c r="C13" i="2"/>
  <c r="B13" i="2"/>
  <c r="B43" i="2"/>
  <c r="B31" i="2"/>
  <c r="B30" i="2"/>
  <c r="B28" i="2"/>
  <c r="D10" i="2"/>
  <c r="E10" i="2" s="1"/>
  <c r="C10" i="2"/>
  <c r="B10" i="2"/>
  <c r="D9" i="2"/>
  <c r="E9" i="2" s="1"/>
  <c r="C8" i="2"/>
  <c r="B7" i="2"/>
  <c r="E7" i="2" s="1"/>
  <c r="B5" i="2"/>
  <c r="E5" i="2" s="1"/>
  <c r="B33" i="3"/>
  <c r="B32" i="3"/>
  <c r="B30" i="3"/>
  <c r="E11" i="3"/>
  <c r="D11" i="3"/>
  <c r="C11" i="3"/>
  <c r="B11" i="3"/>
  <c r="E10" i="3"/>
  <c r="D9" i="3"/>
  <c r="C8" i="3"/>
  <c r="B7" i="3"/>
  <c r="E7" i="3" s="1"/>
  <c r="B5" i="3"/>
  <c r="D5" i="3" s="1"/>
  <c r="E10" i="4"/>
  <c r="D10" i="4"/>
  <c r="C10" i="4"/>
  <c r="C7" i="4"/>
  <c r="B10" i="4"/>
  <c r="E9" i="4"/>
  <c r="D8" i="4"/>
  <c r="B5" i="4"/>
  <c r="E5" i="4" s="1"/>
  <c r="C76" i="5"/>
  <c r="D76" i="5" s="1"/>
  <c r="B75" i="5"/>
  <c r="C75" i="5" s="1"/>
  <c r="B74" i="5"/>
  <c r="C74" i="5" s="1"/>
  <c r="D74" i="5" s="1"/>
  <c r="B66" i="5"/>
  <c r="B58" i="5"/>
  <c r="C58" i="5" s="1"/>
  <c r="B50" i="5"/>
  <c r="C50" i="5" s="1"/>
  <c r="C45" i="5"/>
  <c r="B44" i="5"/>
  <c r="C44" i="5" s="1"/>
  <c r="B42" i="5"/>
  <c r="C42" i="5" s="1"/>
  <c r="B32" i="5"/>
  <c r="D32" i="5" s="1"/>
  <c r="B31" i="5"/>
  <c r="D31" i="5" s="1"/>
  <c r="C22" i="5"/>
  <c r="B21" i="5"/>
  <c r="C21" i="5" s="1"/>
  <c r="C11" i="5"/>
  <c r="E11" i="5" s="1"/>
  <c r="B10" i="5"/>
  <c r="C10" i="5" s="1"/>
  <c r="B9" i="5"/>
  <c r="C9" i="5" s="1"/>
  <c r="B8" i="5"/>
  <c r="E8" i="5" s="1"/>
  <c r="B7" i="5"/>
  <c r="E7" i="5" s="1"/>
  <c r="C35" i="9"/>
  <c r="C10" i="9" s="1"/>
  <c r="D10" i="9" s="1"/>
  <c r="D15" i="8"/>
  <c r="C8" i="8" s="1"/>
  <c r="D8" i="8" s="1"/>
  <c r="B40" i="2" s="1"/>
  <c r="C38" i="7"/>
  <c r="C14" i="7" s="1"/>
  <c r="D14" i="7" s="1"/>
  <c r="B29" i="2" s="1"/>
  <c r="B47" i="1"/>
  <c r="C47" i="1" s="1"/>
  <c r="B48" i="1"/>
  <c r="C48" i="1" s="1"/>
  <c r="B12" i="3" s="1"/>
  <c r="B49" i="1"/>
  <c r="C49" i="1" s="1"/>
  <c r="B52" i="5" s="1"/>
  <c r="C52" i="5" s="1"/>
  <c r="B50" i="1"/>
  <c r="C50" i="1" s="1"/>
  <c r="C61" i="5" s="1"/>
  <c r="B51" i="1"/>
  <c r="B52" i="1"/>
  <c r="C52" i="1" s="1"/>
  <c r="E12" i="2" s="1"/>
  <c r="B53" i="1"/>
  <c r="C53" i="1" s="1"/>
  <c r="B54" i="1"/>
  <c r="C54" i="1" s="1"/>
  <c r="B33" i="2" s="1"/>
  <c r="B55" i="1"/>
  <c r="C55" i="1" s="1"/>
  <c r="D35" i="5" s="1"/>
  <c r="B56" i="1"/>
  <c r="C56" i="1" s="1"/>
  <c r="B57" i="1"/>
  <c r="C57" i="1" s="1"/>
  <c r="D36" i="5" s="1"/>
  <c r="B46" i="1"/>
  <c r="C46" i="1" s="1"/>
  <c r="E12" i="3" s="1"/>
  <c r="C51" i="1"/>
  <c r="B32" i="2" s="1"/>
  <c r="C67" i="5" l="1"/>
  <c r="D37" i="5"/>
  <c r="D14" i="5"/>
  <c r="D13" i="5"/>
  <c r="D78" i="5"/>
  <c r="D10" i="5"/>
  <c r="D9" i="5"/>
  <c r="D8" i="5"/>
  <c r="D75" i="5"/>
  <c r="D7" i="5"/>
  <c r="C31" i="5"/>
  <c r="C66" i="5"/>
  <c r="C25" i="9"/>
  <c r="C5" i="9"/>
  <c r="C22" i="9"/>
  <c r="C14" i="9"/>
  <c r="D14" i="9" s="1"/>
  <c r="C12" i="3"/>
  <c r="E9" i="5"/>
  <c r="C8" i="5"/>
  <c r="E10" i="5"/>
  <c r="C32" i="5"/>
  <c r="C69" i="5"/>
  <c r="C5" i="4"/>
  <c r="C5" i="3"/>
  <c r="C34" i="5"/>
  <c r="D34" i="5" s="1"/>
  <c r="B11" i="2"/>
  <c r="C11" i="2" s="1"/>
  <c r="B43" i="5"/>
  <c r="C43" i="5" s="1"/>
  <c r="C47" i="5" s="1"/>
  <c r="B11" i="4"/>
  <c r="C11" i="4" s="1"/>
  <c r="B12" i="5"/>
  <c r="C12" i="5" s="1"/>
  <c r="B68" i="5"/>
  <c r="B59" i="5"/>
  <c r="C59" i="5" s="1"/>
  <c r="B77" i="5"/>
  <c r="B51" i="5"/>
  <c r="B23" i="5"/>
  <c r="C23" i="5" s="1"/>
  <c r="C24" i="5"/>
  <c r="C53" i="5"/>
  <c r="C60" i="5"/>
  <c r="E5" i="3"/>
  <c r="B33" i="5"/>
  <c r="C54" i="5"/>
  <c r="C7" i="5"/>
  <c r="B19" i="4"/>
  <c r="C7" i="3"/>
  <c r="D12" i="3"/>
  <c r="B20" i="2"/>
  <c r="D7" i="3"/>
  <c r="B21" i="3"/>
  <c r="B14" i="5"/>
  <c r="D5" i="4"/>
  <c r="B40" i="3"/>
  <c r="E13" i="5"/>
  <c r="C10" i="7"/>
  <c r="D5" i="2"/>
  <c r="D7" i="2"/>
  <c r="C5" i="2"/>
  <c r="C7" i="2"/>
  <c r="B34" i="2"/>
  <c r="C11" i="8"/>
  <c r="D11" i="8" s="1"/>
  <c r="C12" i="8"/>
  <c r="D12" i="8" s="1"/>
  <c r="C7" i="8"/>
  <c r="D7" i="8" s="1"/>
  <c r="C6" i="7"/>
  <c r="C18" i="9"/>
  <c r="C9" i="9"/>
  <c r="C26" i="9"/>
  <c r="D26" i="9" s="1"/>
  <c r="C5" i="8"/>
  <c r="D5" i="8" s="1"/>
  <c r="C9" i="8"/>
  <c r="C10" i="8"/>
  <c r="C6" i="8"/>
  <c r="D6" i="8" s="1"/>
  <c r="C5" i="7"/>
  <c r="C15" i="7"/>
  <c r="B42" i="2" s="1"/>
  <c r="C18" i="7"/>
  <c r="D18" i="7" s="1"/>
  <c r="B31" i="3" s="1"/>
  <c r="B34" i="3" s="1"/>
  <c r="C9" i="7"/>
  <c r="C19" i="7"/>
  <c r="B42" i="3" s="1"/>
  <c r="D15" i="5" l="1"/>
  <c r="B79" i="5"/>
  <c r="D77" i="5"/>
  <c r="D79" i="5" s="1"/>
  <c r="B38" i="5"/>
  <c r="D33" i="5"/>
  <c r="D38" i="5" s="1"/>
  <c r="C62" i="5"/>
  <c r="B15" i="5"/>
  <c r="B47" i="5"/>
  <c r="B25" i="5"/>
  <c r="B62" i="5"/>
  <c r="B17" i="2"/>
  <c r="B16" i="4"/>
  <c r="B37" i="2"/>
  <c r="B37" i="3"/>
  <c r="B18" i="3"/>
  <c r="B70" i="5"/>
  <c r="C68" i="5"/>
  <c r="E14" i="5"/>
  <c r="E15" i="5" s="1"/>
  <c r="C14" i="5"/>
  <c r="C15" i="5" s="1"/>
  <c r="B39" i="2"/>
  <c r="B39" i="3"/>
  <c r="B20" i="3"/>
  <c r="B19" i="2"/>
  <c r="B18" i="4"/>
  <c r="C25" i="5"/>
  <c r="C33" i="5"/>
  <c r="C38" i="5" s="1"/>
  <c r="C51" i="5"/>
  <c r="C55" i="5" s="1"/>
  <c r="B55" i="5"/>
  <c r="B41" i="2"/>
  <c r="B41" i="3"/>
  <c r="B22" i="3"/>
  <c r="B21" i="2"/>
  <c r="B20" i="4"/>
  <c r="B38" i="2"/>
  <c r="B38" i="3"/>
  <c r="B19" i="3"/>
  <c r="B18" i="2"/>
  <c r="B17" i="4"/>
  <c r="C77" i="5"/>
  <c r="C79" i="5" s="1"/>
  <c r="C27" i="7"/>
  <c r="D27" i="7" s="1"/>
  <c r="B22" i="2"/>
  <c r="B21" i="4"/>
  <c r="C34" i="7"/>
  <c r="D34" i="7" s="1"/>
  <c r="B23" i="3"/>
  <c r="C26" i="7"/>
  <c r="D5" i="7"/>
  <c r="D9" i="7"/>
  <c r="B6" i="3" s="1"/>
  <c r="B15" i="3" s="1"/>
  <c r="C33" i="7"/>
  <c r="D33" i="7" l="1"/>
  <c r="D35" i="7" s="1"/>
  <c r="C35" i="7"/>
  <c r="D26" i="7"/>
  <c r="D28" i="7" s="1"/>
  <c r="C28" i="7"/>
  <c r="C70" i="5"/>
  <c r="D6" i="3"/>
  <c r="D15" i="3" s="1"/>
  <c r="C6" i="3"/>
  <c r="C15" i="3" s="1"/>
  <c r="E6" i="3"/>
  <c r="E15" i="3" s="1"/>
  <c r="B6" i="2"/>
  <c r="B14" i="2" s="1"/>
  <c r="B6" i="4"/>
  <c r="B13" i="4" s="1"/>
  <c r="C6" i="4" l="1"/>
  <c r="C13" i="4" s="1"/>
  <c r="D6" i="4"/>
  <c r="D13" i="4" s="1"/>
  <c r="E6" i="4"/>
  <c r="E13" i="4" s="1"/>
  <c r="E6" i="2"/>
  <c r="E14" i="2" s="1"/>
  <c r="C6" i="2"/>
  <c r="C14" i="2" s="1"/>
  <c r="D6" i="2"/>
  <c r="D14" i="2" s="1"/>
</calcChain>
</file>

<file path=xl/sharedStrings.xml><?xml version="1.0" encoding="utf-8"?>
<sst xmlns="http://schemas.openxmlformats.org/spreadsheetml/2006/main" count="366" uniqueCount="206">
  <si>
    <t>Generelle</t>
  </si>
  <si>
    <t>Konvertering af arbejdsbestemte tillæg</t>
  </si>
  <si>
    <t>+ 1 trin</t>
  </si>
  <si>
    <r>
      <t xml:space="preserve">For </t>
    </r>
    <r>
      <rPr>
        <b/>
        <sz val="10"/>
        <color theme="1"/>
        <rFont val="Verdana"/>
        <family val="2"/>
      </rPr>
      <t>alle</t>
    </r>
    <r>
      <rPr>
        <sz val="11"/>
        <color theme="1"/>
        <rFont val="Calibri"/>
        <family val="2"/>
        <scheme val="minor"/>
      </rPr>
      <t xml:space="preserve"> der er ansat som lærer eller bh.kl.leder</t>
    </r>
  </si>
  <si>
    <t>Tiltrækning og fastholdelse</t>
  </si>
  <si>
    <t>+ 2 trin</t>
  </si>
  <si>
    <r>
      <t xml:space="preserve">For </t>
    </r>
    <r>
      <rPr>
        <b/>
        <sz val="10"/>
        <color theme="1"/>
        <rFont val="Verdana"/>
        <family val="2"/>
      </rPr>
      <t>alle uddannede</t>
    </r>
    <r>
      <rPr>
        <sz val="11"/>
        <color theme="1"/>
        <rFont val="Calibri"/>
        <family val="2"/>
        <scheme val="minor"/>
      </rPr>
      <t xml:space="preserve"> lærere og bh.kl.ledere </t>
    </r>
  </si>
  <si>
    <t>Specifikke</t>
  </si>
  <si>
    <t>Relevant kompetencegivende videreuddannelse</t>
  </si>
  <si>
    <t>Afløning over trin 45; tillæg i stedet for løntrin</t>
  </si>
  <si>
    <t>+ 7000* kr. årligt</t>
  </si>
  <si>
    <t>Løntrin</t>
  </si>
  <si>
    <t>Nutidskr. pr. måned</t>
  </si>
  <si>
    <t>År 2000 niveau</t>
  </si>
  <si>
    <t>Nutidskr.</t>
  </si>
  <si>
    <t>Pr. måned</t>
  </si>
  <si>
    <t>Ekstra løntrin, Slagelse kommune:</t>
  </si>
  <si>
    <t>*Omregning af kronetillæg til nutidskroner</t>
  </si>
  <si>
    <t>0-4 års erfaring</t>
  </si>
  <si>
    <t>4-8 års erfaring</t>
  </si>
  <si>
    <t>8-12 års erfaring</t>
  </si>
  <si>
    <t>o. 12 års erfaring</t>
  </si>
  <si>
    <t>Grundløn trin 31</t>
  </si>
  <si>
    <t>Undervisertillæg (u. 750 t)</t>
  </si>
  <si>
    <t>Konvert. arb.tid - 1 løntrin</t>
  </si>
  <si>
    <t>Anciennitettillæg - 4 løntrin</t>
  </si>
  <si>
    <t>Anciennitettillæg - 9 løntrin</t>
  </si>
  <si>
    <t xml:space="preserve">Tiltræk. og fasth. - 2 løntrin </t>
  </si>
  <si>
    <t>Grundlønstillæg-lærer (3000)</t>
  </si>
  <si>
    <t>Anciennitetsstillæg-lærer (10000)</t>
  </si>
  <si>
    <t>Klasselærertillæg</t>
  </si>
  <si>
    <t>Undervisningsvejledertillæg</t>
  </si>
  <si>
    <t>TR tillæg</t>
  </si>
  <si>
    <t>TR suppleant tillæg</t>
  </si>
  <si>
    <t>AMR tillæg</t>
  </si>
  <si>
    <t>Løntrin for ekstra uddannelse</t>
  </si>
  <si>
    <t>1 løntrin</t>
  </si>
  <si>
    <t>Ved undervisning på specialskoler</t>
  </si>
  <si>
    <t>Grundløn trin 42</t>
  </si>
  <si>
    <t>ydes der særlige undervisningstillæg</t>
  </si>
  <si>
    <t>se fanen "Specialundervisning"</t>
  </si>
  <si>
    <t>Stillingstillæg (13000)</t>
  </si>
  <si>
    <t>Tillæg for fx ekstra uddannelse</t>
  </si>
  <si>
    <t>Grundløn trin 28</t>
  </si>
  <si>
    <t>Undervisertillæg (u. 835 t)</t>
  </si>
  <si>
    <t>Anciennitettillæg - 3 løntrin</t>
  </si>
  <si>
    <t>Anciennitettillæg - 5 løntrin</t>
  </si>
  <si>
    <t>Grundlønstillæg-bhvkl (4000/4000/2000/2000)</t>
  </si>
  <si>
    <t>Anciennitetsstillæg-bhvkl (7000)</t>
  </si>
  <si>
    <t>Grundløn trin 36</t>
  </si>
  <si>
    <t>Tillæg for ekstra uddannelse</t>
  </si>
  <si>
    <t>Ikke-læreruddannede</t>
  </si>
  <si>
    <t>Anciennitettillæg - 2 løntrin</t>
  </si>
  <si>
    <t>Anciennitettillæg - 6 løntrin</t>
  </si>
  <si>
    <t>Grundlønstillæg (3000)</t>
  </si>
  <si>
    <t>UU-vejledere</t>
  </si>
  <si>
    <t>Ved 0-12 års erfaring</t>
  </si>
  <si>
    <t>Ved 12 års erfaring</t>
  </si>
  <si>
    <t>som lærer/UUvejleder</t>
  </si>
  <si>
    <t xml:space="preserve">som lærer/UUvejleder </t>
  </si>
  <si>
    <t>(uden vejleder udd.)</t>
  </si>
  <si>
    <t>(med vejleder udd.)</t>
  </si>
  <si>
    <t>Funktionstillæg - 3 løntrin</t>
  </si>
  <si>
    <t>Kvalifikationstillæg - 5 løntrin</t>
  </si>
  <si>
    <t>Vejlederuddannelse - 1 løntrin</t>
  </si>
  <si>
    <t xml:space="preserve">Grundlønstillæg (3000) </t>
  </si>
  <si>
    <t>Anciennitetsstillæg (10000)</t>
  </si>
  <si>
    <t>Funktionstillæg (7000)</t>
  </si>
  <si>
    <t>UU-konsulenter</t>
  </si>
  <si>
    <t xml:space="preserve">Efter 4 års ansættelse </t>
  </si>
  <si>
    <r>
      <t xml:space="preserve">som vejleder (se </t>
    </r>
    <r>
      <rPr>
        <b/>
        <sz val="10"/>
        <color theme="1"/>
        <rFont val="Calibri"/>
        <family val="2"/>
      </rPr>
      <t>↑</t>
    </r>
    <r>
      <rPr>
        <b/>
        <sz val="10"/>
        <color theme="1"/>
        <rFont val="Verdana"/>
        <family val="2"/>
      </rPr>
      <t>)</t>
    </r>
  </si>
  <si>
    <t>som konsulent</t>
  </si>
  <si>
    <t>Grundløn trin 45</t>
  </si>
  <si>
    <t>kvalifikationstillæg - 3 løntrin</t>
  </si>
  <si>
    <t>Grundlønstillæg (12.000)</t>
  </si>
  <si>
    <t>Kvalifikationstillæg (6500)</t>
  </si>
  <si>
    <t>Skolepsykologer, trin 44</t>
  </si>
  <si>
    <t>Uden autorisation</t>
  </si>
  <si>
    <t xml:space="preserve">Med autorisation og </t>
  </si>
  <si>
    <t>Med autorisation og</t>
  </si>
  <si>
    <t>2 års erfaring herefter</t>
  </si>
  <si>
    <t>4 års erfaring herefter</t>
  </si>
  <si>
    <t>Grundløn trin 44</t>
  </si>
  <si>
    <t>Grundlønstillæg (7000)</t>
  </si>
  <si>
    <t>Kvalifikationstillæg (15.000)</t>
  </si>
  <si>
    <t>Autorisationstillæg</t>
  </si>
  <si>
    <t>Tale/høre-lærer, trin 31</t>
  </si>
  <si>
    <t>0-2 års ansættelse</t>
  </si>
  <si>
    <t>2-4 års ansættelse</t>
  </si>
  <si>
    <t>Tale/hørekonsulenter, trin 45</t>
  </si>
  <si>
    <t>0-4 års ansættelse</t>
  </si>
  <si>
    <t>efter 4 års ansættelse</t>
  </si>
  <si>
    <t xml:space="preserve">Grundløn trin 31 </t>
  </si>
  <si>
    <t>Grundlønstillæg (12000)</t>
  </si>
  <si>
    <t>Funktionsløn (trin 32-33)</t>
  </si>
  <si>
    <t>Kvalifikationstillæg (20000)</t>
  </si>
  <si>
    <t>Kvalifikationsløn (trin 34-39)</t>
  </si>
  <si>
    <t>I alt</t>
  </si>
  <si>
    <t xml:space="preserve">Tale/hørekonsulenter, trin 44 </t>
  </si>
  <si>
    <t>Grundlønstillæg (5500)</t>
  </si>
  <si>
    <t>Skolekonsulenter, trin 45</t>
  </si>
  <si>
    <t>efter 8 års ansættelse</t>
  </si>
  <si>
    <t>Konsulenter CSU</t>
  </si>
  <si>
    <t>efter 12 års ansættelse</t>
  </si>
  <si>
    <t>Specialkompetencer - 1 løntrin</t>
  </si>
  <si>
    <t>Anciennitettillæg (6700)</t>
  </si>
  <si>
    <t xml:space="preserve">Anciennitettillæg </t>
  </si>
  <si>
    <t>Timeløn for ansatte ved undervisning for børn:</t>
  </si>
  <si>
    <t>Uddannet lærer</t>
  </si>
  <si>
    <t>Uddannet børnehaveklasseleder</t>
  </si>
  <si>
    <t xml:space="preserve">Timelønnede betales for det faktiske antal timer - dog minimum 2 timer. </t>
  </si>
  <si>
    <t>Lærere på Ny løn</t>
  </si>
  <si>
    <t xml:space="preserve">Nutidskr. </t>
  </si>
  <si>
    <t>Nutidskr. pr. md.</t>
  </si>
  <si>
    <t xml:space="preserve">Undervisertillæg </t>
  </si>
  <si>
    <t xml:space="preserve">NB: Tillægget reduceres efter </t>
  </si>
  <si>
    <t>Undervisningstillæg 751 timer - (beløb pr. time)</t>
  </si>
  <si>
    <t>beskæftigelsesgrad</t>
  </si>
  <si>
    <t>Børnehaveklasseledere på Ny løn</t>
  </si>
  <si>
    <t>Undervisertillæg</t>
  </si>
  <si>
    <t>Undervisningstillæg 836 timer - (beløb pr. time)</t>
  </si>
  <si>
    <t>Lærere på Anciennitetsløn</t>
  </si>
  <si>
    <t>Børnehaveklasseledere på Anciennitetsløn</t>
  </si>
  <si>
    <t>NB: Tillægget reduceres efter</t>
  </si>
  <si>
    <t>Eksempel: En lærer på Ny løn har 800 timer på et år</t>
  </si>
  <si>
    <t>Antal timer</t>
  </si>
  <si>
    <t>Pr. år</t>
  </si>
  <si>
    <t>50 t. over 750</t>
  </si>
  <si>
    <t>Eksempel: En børnehaveklasseleder på Ny løn har 900 timer på et år</t>
  </si>
  <si>
    <t>65 t. over 835</t>
  </si>
  <si>
    <t>Reguleringsprocenten (som alle beløb i 'År 2000 niveau' skal ganges med)</t>
  </si>
  <si>
    <t>Klasselærer</t>
  </si>
  <si>
    <t>AMR</t>
  </si>
  <si>
    <t xml:space="preserve">TR </t>
  </si>
  <si>
    <t>TR suppleant</t>
  </si>
  <si>
    <t>Lejrskoletillæg, hverdage</t>
  </si>
  <si>
    <t>pr. dag</t>
  </si>
  <si>
    <t>Lejrskoletillæg, lør-søn-helligdage</t>
  </si>
  <si>
    <t>Flere skiftende arbejdssteder (geografisk)</t>
  </si>
  <si>
    <t>Undervisningsvejleder*</t>
  </si>
  <si>
    <t>*hvis man udfører funktionen</t>
  </si>
  <si>
    <t xml:space="preserve">Lærere og Bh.kl.ledere i specialklasser </t>
  </si>
  <si>
    <t>NB: ER BORTFALDET*</t>
  </si>
  <si>
    <t>Pr. undervisningstime uden bundgrænse</t>
  </si>
  <si>
    <t>Lærere og Bh.kl.ledere ved selvstændige folkeskoler for specialundervisning</t>
  </si>
  <si>
    <t xml:space="preserve">Almindeligt undervisertillæg </t>
  </si>
  <si>
    <t xml:space="preserve">     se fanen 'Undervisertillæg'</t>
  </si>
  <si>
    <t>Årligt tillæg</t>
  </si>
  <si>
    <t>Lærere ved selvstændige obs. og heldagsskoler</t>
  </si>
  <si>
    <t>OBS!!!</t>
  </si>
  <si>
    <t>Den der varetager Tale- høreundervisning,  Bistand til småbørn med sprog- og talevanskeligheder og undervisning i Dansk som andetsprog</t>
  </si>
  <si>
    <t xml:space="preserve">Bh.kl.ledere der varetager Særlig støtte til tosprogede elever, Støtte til sproglig udvikling for tosprogede førskole-børn og undervisning af bh.kl.elever i Dansk som andetsprog </t>
  </si>
  <si>
    <t>Lærere ved specialundervisning for voksne</t>
  </si>
  <si>
    <t>Pr. undervisningstime fra 681 timer -</t>
  </si>
  <si>
    <t xml:space="preserve">*DOG GÆLDER: at den, der både før og efter 1.8.15, varetager undervisning i sådanne klasser, bevarer beløbet (udbetalt i 2014-15) som </t>
  </si>
  <si>
    <t>personligt tillæg, så længe vedkommende fortsat varetager undervisning i sådanne klasser.</t>
  </si>
  <si>
    <t>Lønforløb - lærere og bhv.kl. ledere</t>
  </si>
  <si>
    <t>Ansatte på Ny løn (ok.ansatte)</t>
  </si>
  <si>
    <t>Stilling</t>
  </si>
  <si>
    <t>Grundløn</t>
  </si>
  <si>
    <t>4 års erfaring</t>
  </si>
  <si>
    <t>8 års erfaring</t>
  </si>
  <si>
    <t>12 års erfaring</t>
  </si>
  <si>
    <t>Lærer</t>
  </si>
  <si>
    <t>Løntrin 31 + 3000* kr. årligt</t>
  </si>
  <si>
    <t>Løntrin 31 + 4 trin + 3000* kr. årligt</t>
  </si>
  <si>
    <t xml:space="preserve">Løntrin 31 + 9 trin </t>
  </si>
  <si>
    <t>Løntrin 31 + 9 trin + 10000* kr. årligt</t>
  </si>
  <si>
    <t>Løntrin 31 + 2 trin + 3000* kr. årligt</t>
  </si>
  <si>
    <t>Løntrin 31 + 4 trin</t>
  </si>
  <si>
    <t>Løntrin 31 + 6 trin</t>
  </si>
  <si>
    <t>Bh.kl. leder</t>
  </si>
  <si>
    <t>Løntrin 28 + 2000* kr. årligt</t>
  </si>
  <si>
    <t>Løntrin 28 + 3 trin + 2000* kr. årligt</t>
  </si>
  <si>
    <t xml:space="preserve">Løntrin 28 + 5 trin </t>
  </si>
  <si>
    <t>Løntrin 28 + 5 trin + 7000* kr. årligt</t>
  </si>
  <si>
    <t>Ansatte på Anciennitetsløn (tj.m.ansatte og '93 gruppen)</t>
  </si>
  <si>
    <t>Løntrin 42 + 7000* kr. + 13000* kr. årligt</t>
  </si>
  <si>
    <t>Løntrin 36</t>
  </si>
  <si>
    <t>Trintillæg O.15 (7000)</t>
  </si>
  <si>
    <t>Ikke-læreruddannede, ansat på ny løn (OK)</t>
  </si>
  <si>
    <t>Anciennitetslønnede børnehaveklasseledere (tjenestemænd og 93'gruppen)</t>
  </si>
  <si>
    <t>Uddannede børnehaveklasseledere, ansat på ny løn (OK)</t>
  </si>
  <si>
    <t>I alt (pr. md.):</t>
  </si>
  <si>
    <t>Hertil kommer evt. andre tillæg eller løntrin f.eks (pr. md.):</t>
  </si>
  <si>
    <t>Undervisningstillæg o. 835 t (pr. klokketime, udbt. hver måned)</t>
  </si>
  <si>
    <t>Hertil kommer evt. andre tillæg f.eks (pr. md.):</t>
  </si>
  <si>
    <t>Undervisningstillæg o. 750 t (pr. klokketime, udbt. hver måned)</t>
  </si>
  <si>
    <t>Uddannede lærere, ansat på ny løn (OK)</t>
  </si>
  <si>
    <t>Anciennitetslønnede, (tjenestemænd og 93'gruppen pr. md.):</t>
  </si>
  <si>
    <t xml:space="preserve">I alt (pr. md.): </t>
  </si>
  <si>
    <t>*Hvis man kommer fra stilling som uddannet lærer med højere lønniveau, er der mulighed for personligt tillæg, - dog kun for erfaring, undervisertillæg samt evt. anden relevant kvalifikation.</t>
  </si>
  <si>
    <t>Relevant kompetence-udd. + 1 løntrin</t>
  </si>
  <si>
    <t>Ikke læreruddannede (Specielt for Slagelse kommune)</t>
  </si>
  <si>
    <r>
      <rPr>
        <b/>
        <sz val="24"/>
        <color theme="1"/>
        <rFont val="Verdana"/>
        <family val="2"/>
      </rPr>
      <t xml:space="preserve">Reguleringsprocent     </t>
    </r>
    <r>
      <rPr>
        <b/>
        <sz val="10"/>
        <color theme="1"/>
        <rFont val="Verdana"/>
        <family val="2"/>
      </rPr>
      <t xml:space="preserve">                                                         (som alle beløb i 'År 2000 niveau' skal ganges med)</t>
    </r>
  </si>
  <si>
    <t>UU, Skolepsykologer, Tale-/høre- og konsulenter:</t>
  </si>
  <si>
    <t>Ikke-læreruddannede:</t>
  </si>
  <si>
    <t>Børnehaveklasselærere:</t>
  </si>
  <si>
    <t>Lærere:</t>
  </si>
  <si>
    <t>Timelønnede:</t>
  </si>
  <si>
    <t xml:space="preserve">Undervisertillæg samt undervisningstillæg (normalklasser):    </t>
  </si>
  <si>
    <t>Øvrige tillæg:</t>
  </si>
  <si>
    <t>Undervisningstillæg og andre tillæg for specialundervisning:</t>
  </si>
  <si>
    <t>Tillæg for ansættelse i almenskolen</t>
  </si>
  <si>
    <t>svarer til 4800 kr. i 00-kroner</t>
  </si>
  <si>
    <t>Almenskole-tillæg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</si>
</sst>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#,##0.00\ &quot;kr.&quot;;\-#,##0.00\ &quot;kr.&quot;"/>
    <numFmt numFmtId="44" formatCode="_-* #,##0.00\ &quot;kr.&quot;_-;\-* #,##0.00\ &quot;kr.&quot;_-;_-* &quot;-&quot;??\ &quot;kr.&quot;_-;_-@_-"/>
    <numFmt numFmtId="164" formatCode="&quot;kr.&quot;\ #,##0.00"/>
    <numFmt numFmtId="165" formatCode="#,##0.00\ &quot;kr.&quot;"/>
    <numFmt numFmtId="166" formatCode="#,##0.000000000\ &quot;kr.&quot;"/>
    <numFmt numFmtId="167" formatCode="0.0000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Verdana"/>
      <family val="2"/>
    </font>
    <font>
      <b/>
      <sz val="10"/>
      <color theme="1"/>
      <name val="Verdana"/>
      <family val="2"/>
    </font>
    <font>
      <sz val="12"/>
      <name val="TimesNewRomanPS"/>
    </font>
    <font>
      <sz val="10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4"/>
      <color theme="1"/>
      <name val="Verdana"/>
      <family val="2"/>
    </font>
    <font>
      <b/>
      <sz val="10"/>
      <color theme="1"/>
      <name val="Calibri"/>
      <family val="2"/>
    </font>
    <font>
      <b/>
      <sz val="16"/>
      <color theme="1"/>
      <name val="Verdana"/>
      <family val="2"/>
    </font>
    <font>
      <b/>
      <sz val="11"/>
      <color theme="0"/>
      <name val="Verdana"/>
      <family val="2"/>
    </font>
    <font>
      <sz val="11"/>
      <color theme="0"/>
      <name val="Verdana"/>
      <family val="2"/>
    </font>
    <font>
      <b/>
      <sz val="24"/>
      <color theme="1"/>
      <name val="Verdana"/>
      <family val="2"/>
    </font>
    <font>
      <sz val="12"/>
      <name val="Times New Roman"/>
      <family val="1"/>
    </font>
  </fonts>
  <fills count="2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2" tint="-9.9978637043366805E-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6">
    <xf numFmtId="0" fontId="0" fillId="0" borderId="0" xfId="0"/>
    <xf numFmtId="164" fontId="0" fillId="0" borderId="0" xfId="0" applyNumberFormat="1" applyAlignment="1">
      <alignment horizontal="center"/>
    </xf>
    <xf numFmtId="2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4" fillId="3" borderId="6" xfId="0" applyFont="1" applyFill="1" applyBorder="1"/>
    <xf numFmtId="0" fontId="0" fillId="3" borderId="8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39" fontId="5" fillId="0" borderId="0" xfId="0" applyNumberFormat="1" applyFont="1"/>
    <xf numFmtId="0" fontId="0" fillId="3" borderId="12" xfId="0" applyFill="1" applyBorder="1" applyAlignment="1">
      <alignment horizontal="center"/>
    </xf>
    <xf numFmtId="0" fontId="3" fillId="0" borderId="0" xfId="0" applyFont="1"/>
    <xf numFmtId="166" fontId="0" fillId="0" borderId="0" xfId="0" applyNumberFormat="1"/>
    <xf numFmtId="0" fontId="0" fillId="0" borderId="0" xfId="0" applyAlignment="1">
      <alignment horizontal="center"/>
    </xf>
    <xf numFmtId="164" fontId="3" fillId="0" borderId="0" xfId="0" applyNumberFormat="1" applyFont="1" applyAlignment="1">
      <alignment horizontal="center"/>
    </xf>
    <xf numFmtId="49" fontId="0" fillId="2" borderId="11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/>
    </xf>
    <xf numFmtId="0" fontId="4" fillId="3" borderId="3" xfId="0" applyFont="1" applyFill="1" applyBorder="1"/>
    <xf numFmtId="164" fontId="0" fillId="3" borderId="3" xfId="0" applyNumberFormat="1" applyFill="1" applyBorder="1"/>
    <xf numFmtId="164" fontId="4" fillId="3" borderId="3" xfId="0" applyNumberFormat="1" applyFont="1" applyFill="1" applyBorder="1"/>
    <xf numFmtId="0" fontId="8" fillId="7" borderId="7" xfId="0" applyFont="1" applyFill="1" applyBorder="1"/>
    <xf numFmtId="14" fontId="9" fillId="0" borderId="0" xfId="0" applyNumberFormat="1" applyFont="1"/>
    <xf numFmtId="0" fontId="4" fillId="0" borderId="0" xfId="0" applyFont="1"/>
    <xf numFmtId="2" fontId="4" fillId="0" borderId="0" xfId="0" applyNumberFormat="1" applyFont="1"/>
    <xf numFmtId="0" fontId="9" fillId="0" borderId="0" xfId="0" applyFont="1"/>
    <xf numFmtId="0" fontId="4" fillId="0" borderId="29" xfId="0" applyFont="1" applyBorder="1"/>
    <xf numFmtId="0" fontId="4" fillId="0" borderId="21" xfId="0" applyFont="1" applyBorder="1"/>
    <xf numFmtId="0" fontId="0" fillId="0" borderId="21" xfId="0" applyBorder="1"/>
    <xf numFmtId="0" fontId="0" fillId="0" borderId="0" xfId="0" quotePrefix="1"/>
    <xf numFmtId="0" fontId="0" fillId="13" borderId="4" xfId="0" applyFill="1" applyBorder="1"/>
    <xf numFmtId="0" fontId="0" fillId="11" borderId="3" xfId="0" applyFill="1" applyBorder="1"/>
    <xf numFmtId="0" fontId="4" fillId="21" borderId="3" xfId="0" applyFont="1" applyFill="1" applyBorder="1"/>
    <xf numFmtId="0" fontId="4" fillId="21" borderId="1" xfId="0" applyFont="1" applyFill="1" applyBorder="1"/>
    <xf numFmtId="0" fontId="0" fillId="21" borderId="3" xfId="0" applyFill="1" applyBorder="1"/>
    <xf numFmtId="164" fontId="0" fillId="21" borderId="3" xfId="0" applyNumberFormat="1" applyFill="1" applyBorder="1"/>
    <xf numFmtId="164" fontId="0" fillId="21" borderId="1" xfId="0" applyNumberFormat="1" applyFill="1" applyBorder="1"/>
    <xf numFmtId="0" fontId="4" fillId="11" borderId="3" xfId="0" applyFont="1" applyFill="1" applyBorder="1"/>
    <xf numFmtId="0" fontId="4" fillId="15" borderId="3" xfId="0" applyFont="1" applyFill="1" applyBorder="1"/>
    <xf numFmtId="0" fontId="0" fillId="15" borderId="3" xfId="0" applyFill="1" applyBorder="1"/>
    <xf numFmtId="0" fontId="11" fillId="0" borderId="0" xfId="0" applyFont="1"/>
    <xf numFmtId="0" fontId="0" fillId="0" borderId="0" xfId="0" applyAlignment="1">
      <alignment wrapText="1"/>
    </xf>
    <xf numFmtId="0" fontId="4" fillId="0" borderId="14" xfId="0" applyFont="1" applyBorder="1"/>
    <xf numFmtId="0" fontId="0" fillId="11" borderId="3" xfId="0" applyFill="1" applyBorder="1" applyAlignment="1">
      <alignment horizontal="center"/>
    </xf>
    <xf numFmtId="49" fontId="0" fillId="11" borderId="3" xfId="0" applyNumberForma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15" borderId="3" xfId="0" applyFill="1" applyBorder="1" applyAlignment="1">
      <alignment horizontal="center"/>
    </xf>
    <xf numFmtId="0" fontId="7" fillId="0" borderId="0" xfId="0" applyFont="1"/>
    <xf numFmtId="0" fontId="7" fillId="22" borderId="3" xfId="0" applyFont="1" applyFill="1" applyBorder="1"/>
    <xf numFmtId="165" fontId="7" fillId="0" borderId="0" xfId="0" applyNumberFormat="1" applyFont="1"/>
    <xf numFmtId="0" fontId="7" fillId="0" borderId="0" xfId="0" applyFont="1" applyAlignment="1">
      <alignment wrapText="1"/>
    </xf>
    <xf numFmtId="164" fontId="7" fillId="0" borderId="0" xfId="0" applyNumberFormat="1" applyFont="1"/>
    <xf numFmtId="0" fontId="7" fillId="3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left"/>
    </xf>
    <xf numFmtId="0" fontId="7" fillId="3" borderId="3" xfId="0" applyFont="1" applyFill="1" applyBorder="1"/>
    <xf numFmtId="0" fontId="7" fillId="5" borderId="1" xfId="0" applyFont="1" applyFill="1" applyBorder="1" applyAlignment="1">
      <alignment wrapText="1"/>
    </xf>
    <xf numFmtId="0" fontId="7" fillId="5" borderId="3" xfId="0" applyFont="1" applyFill="1" applyBorder="1"/>
    <xf numFmtId="0" fontId="7" fillId="22" borderId="1" xfId="0" applyFont="1" applyFill="1" applyBorder="1" applyAlignment="1">
      <alignment wrapText="1"/>
    </xf>
    <xf numFmtId="0" fontId="7" fillId="0" borderId="32" xfId="0" applyFont="1" applyBorder="1"/>
    <xf numFmtId="0" fontId="8" fillId="22" borderId="3" xfId="0" applyFont="1" applyFill="1" applyBorder="1" applyAlignment="1">
      <alignment wrapText="1"/>
    </xf>
    <xf numFmtId="0" fontId="8" fillId="22" borderId="3" xfId="0" applyFont="1" applyFill="1" applyBorder="1"/>
    <xf numFmtId="0" fontId="8" fillId="0" borderId="0" xfId="0" applyFont="1"/>
    <xf numFmtId="0" fontId="8" fillId="3" borderId="3" xfId="0" applyFont="1" applyFill="1" applyBorder="1" applyAlignment="1">
      <alignment wrapText="1"/>
    </xf>
    <xf numFmtId="0" fontId="8" fillId="3" borderId="3" xfId="0" applyFont="1" applyFill="1" applyBorder="1"/>
    <xf numFmtId="0" fontId="8" fillId="3" borderId="2" xfId="0" applyFont="1" applyFill="1" applyBorder="1"/>
    <xf numFmtId="0" fontId="8" fillId="5" borderId="3" xfId="0" applyFont="1" applyFill="1" applyBorder="1" applyAlignment="1">
      <alignment wrapText="1"/>
    </xf>
    <xf numFmtId="0" fontId="8" fillId="5" borderId="5" xfId="0" applyFont="1" applyFill="1" applyBorder="1"/>
    <xf numFmtId="0" fontId="8" fillId="5" borderId="3" xfId="0" applyFont="1" applyFill="1" applyBorder="1"/>
    <xf numFmtId="0" fontId="8" fillId="0" borderId="14" xfId="0" applyFont="1" applyBorder="1"/>
    <xf numFmtId="164" fontId="2" fillId="4" borderId="3" xfId="0" applyNumberFormat="1" applyFont="1" applyFill="1" applyBorder="1"/>
    <xf numFmtId="0" fontId="7" fillId="0" borderId="0" xfId="0" applyFont="1" applyAlignment="1">
      <alignment horizontal="left"/>
    </xf>
    <xf numFmtId="2" fontId="7" fillId="0" borderId="0" xfId="0" applyNumberFormat="1" applyFont="1"/>
    <xf numFmtId="0" fontId="8" fillId="4" borderId="1" xfId="0" applyFont="1" applyFill="1" applyBorder="1"/>
    <xf numFmtId="0" fontId="8" fillId="4" borderId="3" xfId="0" applyFont="1" applyFill="1" applyBorder="1"/>
    <xf numFmtId="167" fontId="8" fillId="7" borderId="7" xfId="0" applyNumberFormat="1" applyFont="1" applyFill="1" applyBorder="1"/>
    <xf numFmtId="0" fontId="12" fillId="0" borderId="0" xfId="0" applyFont="1"/>
    <xf numFmtId="164" fontId="13" fillId="0" borderId="0" xfId="0" applyNumberFormat="1" applyFont="1"/>
    <xf numFmtId="164" fontId="12" fillId="0" borderId="0" xfId="0" applyNumberFormat="1" applyFont="1"/>
    <xf numFmtId="0" fontId="2" fillId="7" borderId="7" xfId="0" applyFont="1" applyFill="1" applyBorder="1"/>
    <xf numFmtId="0" fontId="4" fillId="0" borderId="6" xfId="0" applyFont="1" applyBorder="1"/>
    <xf numFmtId="0" fontId="4" fillId="0" borderId="35" xfId="0" applyFont="1" applyBorder="1"/>
    <xf numFmtId="0" fontId="4" fillId="0" borderId="36" xfId="0" applyFont="1" applyBorder="1"/>
    <xf numFmtId="0" fontId="4" fillId="0" borderId="37" xfId="0" applyFont="1" applyBorder="1"/>
    <xf numFmtId="0" fontId="0" fillId="6" borderId="4" xfId="0" applyFill="1" applyBorder="1"/>
    <xf numFmtId="0" fontId="0" fillId="4" borderId="8" xfId="0" applyFill="1" applyBorder="1"/>
    <xf numFmtId="0" fontId="0" fillId="4" borderId="10" xfId="0" applyFill="1" applyBorder="1"/>
    <xf numFmtId="0" fontId="0" fillId="4" borderId="12" xfId="0" applyFill="1" applyBorder="1"/>
    <xf numFmtId="0" fontId="0" fillId="6" borderId="6" xfId="0" applyFill="1" applyBorder="1"/>
    <xf numFmtId="0" fontId="0" fillId="14" borderId="13" xfId="0" applyFill="1" applyBorder="1" applyAlignment="1">
      <alignment horizontal="right"/>
    </xf>
    <xf numFmtId="0" fontId="0" fillId="0" borderId="7" xfId="0" applyBorder="1"/>
    <xf numFmtId="0" fontId="0" fillId="9" borderId="8" xfId="0" applyFill="1" applyBorder="1"/>
    <xf numFmtId="0" fontId="0" fillId="9" borderId="10" xfId="0" applyFill="1" applyBorder="1"/>
    <xf numFmtId="0" fontId="0" fillId="9" borderId="12" xfId="0" applyFill="1" applyBorder="1"/>
    <xf numFmtId="0" fontId="0" fillId="10" borderId="13" xfId="0" applyFill="1" applyBorder="1" applyAlignment="1">
      <alignment horizontal="right"/>
    </xf>
    <xf numFmtId="0" fontId="0" fillId="11" borderId="8" xfId="0" applyFill="1" applyBorder="1"/>
    <xf numFmtId="0" fontId="0" fillId="11" borderId="10" xfId="0" applyFill="1" applyBorder="1"/>
    <xf numFmtId="0" fontId="0" fillId="11" borderId="12" xfId="0" applyFill="1" applyBorder="1"/>
    <xf numFmtId="0" fontId="0" fillId="13" borderId="6" xfId="0" applyFill="1" applyBorder="1"/>
    <xf numFmtId="0" fontId="4" fillId="0" borderId="7" xfId="0" applyFont="1" applyBorder="1" applyAlignment="1">
      <alignment horizontal="center"/>
    </xf>
    <xf numFmtId="2" fontId="0" fillId="12" borderId="13" xfId="0" applyNumberFormat="1" applyFill="1" applyBorder="1" applyAlignment="1">
      <alignment horizontal="right"/>
    </xf>
    <xf numFmtId="44" fontId="0" fillId="12" borderId="9" xfId="1" applyFont="1" applyFill="1" applyBorder="1"/>
    <xf numFmtId="44" fontId="0" fillId="12" borderId="11" xfId="1" applyFont="1" applyFill="1" applyBorder="1"/>
    <xf numFmtId="44" fontId="0" fillId="12" borderId="9" xfId="1" quotePrefix="1" applyFont="1" applyFill="1" applyBorder="1"/>
    <xf numFmtId="44" fontId="0" fillId="12" borderId="13" xfId="1" applyFont="1" applyFill="1" applyBorder="1"/>
    <xf numFmtId="44" fontId="0" fillId="13" borderId="34" xfId="1" applyFont="1" applyFill="1" applyBorder="1"/>
    <xf numFmtId="44" fontId="0" fillId="10" borderId="9" xfId="1" applyFont="1" applyFill="1" applyBorder="1"/>
    <xf numFmtId="44" fontId="0" fillId="10" borderId="11" xfId="1" applyFont="1" applyFill="1" applyBorder="1"/>
    <xf numFmtId="0" fontId="0" fillId="9" borderId="17" xfId="0" applyFill="1" applyBorder="1"/>
    <xf numFmtId="0" fontId="0" fillId="9" borderId="18" xfId="0" applyFill="1" applyBorder="1"/>
    <xf numFmtId="0" fontId="0" fillId="9" borderId="40" xfId="0" applyFill="1" applyBorder="1"/>
    <xf numFmtId="0" fontId="0" fillId="8" borderId="14" xfId="0" applyFill="1" applyBorder="1"/>
    <xf numFmtId="0" fontId="4" fillId="0" borderId="16" xfId="0" applyFont="1" applyBorder="1"/>
    <xf numFmtId="44" fontId="0" fillId="10" borderId="43" xfId="1" quotePrefix="1" applyFont="1" applyFill="1" applyBorder="1"/>
    <xf numFmtId="44" fontId="0" fillId="10" borderId="44" xfId="1" applyFont="1" applyFill="1" applyBorder="1"/>
    <xf numFmtId="44" fontId="0" fillId="8" borderId="16" xfId="1" applyFont="1" applyFill="1" applyBorder="1"/>
    <xf numFmtId="0" fontId="4" fillId="0" borderId="7" xfId="0" applyFont="1" applyBorder="1"/>
    <xf numFmtId="44" fontId="0" fillId="10" borderId="27" xfId="1" quotePrefix="1" applyFont="1" applyFill="1" applyBorder="1"/>
    <xf numFmtId="44" fontId="0" fillId="10" borderId="25" xfId="1" applyFont="1" applyFill="1" applyBorder="1"/>
    <xf numFmtId="44" fontId="0" fillId="8" borderId="7" xfId="1" applyFont="1" applyFill="1" applyBorder="1"/>
    <xf numFmtId="44" fontId="0" fillId="10" borderId="43" xfId="1" applyFont="1" applyFill="1" applyBorder="1"/>
    <xf numFmtId="0" fontId="0" fillId="10" borderId="45" xfId="0" applyFill="1" applyBorder="1" applyAlignment="1">
      <alignment horizontal="right"/>
    </xf>
    <xf numFmtId="0" fontId="0" fillId="6" borderId="5" xfId="0" applyFill="1" applyBorder="1"/>
    <xf numFmtId="0" fontId="0" fillId="6" borderId="29" xfId="0" applyFill="1" applyBorder="1"/>
    <xf numFmtId="0" fontId="4" fillId="0" borderId="16" xfId="0" applyFont="1" applyBorder="1" applyAlignment="1">
      <alignment horizontal="center"/>
    </xf>
    <xf numFmtId="0" fontId="4" fillId="0" borderId="19" xfId="0" applyFont="1" applyBorder="1"/>
    <xf numFmtId="0" fontId="4" fillId="0" borderId="49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0" fillId="8" borderId="48" xfId="0" applyFill="1" applyBorder="1"/>
    <xf numFmtId="14" fontId="9" fillId="0" borderId="0" xfId="0" applyNumberFormat="1" applyFont="1" applyAlignment="1">
      <alignment horizontal="left"/>
    </xf>
    <xf numFmtId="0" fontId="4" fillId="0" borderId="22" xfId="0" applyFont="1" applyBorder="1"/>
    <xf numFmtId="0" fontId="4" fillId="0" borderId="52" xfId="0" applyFont="1" applyBorder="1"/>
    <xf numFmtId="0" fontId="4" fillId="0" borderId="47" xfId="0" applyFont="1" applyBorder="1"/>
    <xf numFmtId="0" fontId="4" fillId="0" borderId="53" xfId="0" applyFont="1" applyBorder="1"/>
    <xf numFmtId="0" fontId="4" fillId="0" borderId="20" xfId="0" applyFont="1" applyBorder="1"/>
    <xf numFmtId="0" fontId="4" fillId="0" borderId="39" xfId="0" applyFont="1" applyBorder="1"/>
    <xf numFmtId="0" fontId="0" fillId="11" borderId="54" xfId="0" applyFill="1" applyBorder="1"/>
    <xf numFmtId="0" fontId="0" fillId="11" borderId="44" xfId="0" applyFill="1" applyBorder="1"/>
    <xf numFmtId="44" fontId="0" fillId="8" borderId="51" xfId="1" applyFont="1" applyFill="1" applyBorder="1"/>
    <xf numFmtId="44" fontId="0" fillId="8" borderId="53" xfId="1" applyFont="1" applyFill="1" applyBorder="1"/>
    <xf numFmtId="44" fontId="0" fillId="13" borderId="4" xfId="1" applyFont="1" applyFill="1" applyBorder="1"/>
    <xf numFmtId="44" fontId="0" fillId="12" borderId="13" xfId="1" applyFont="1" applyFill="1" applyBorder="1" applyAlignment="1">
      <alignment horizontal="right"/>
    </xf>
    <xf numFmtId="44" fontId="0" fillId="14" borderId="38" xfId="1" quotePrefix="1" applyFont="1" applyFill="1" applyBorder="1"/>
    <xf numFmtId="44" fontId="0" fillId="14" borderId="9" xfId="1" quotePrefix="1" applyFont="1" applyFill="1" applyBorder="1"/>
    <xf numFmtId="44" fontId="0" fillId="14" borderId="3" xfId="1" applyFont="1" applyFill="1" applyBorder="1"/>
    <xf numFmtId="44" fontId="0" fillId="14" borderId="11" xfId="1" applyFont="1" applyFill="1" applyBorder="1"/>
    <xf numFmtId="44" fontId="0" fillId="6" borderId="33" xfId="1" applyFont="1" applyFill="1" applyBorder="1"/>
    <xf numFmtId="44" fontId="0" fillId="6" borderId="34" xfId="1" applyFont="1" applyFill="1" applyBorder="1"/>
    <xf numFmtId="44" fontId="0" fillId="14" borderId="9" xfId="1" applyFont="1" applyFill="1" applyBorder="1"/>
    <xf numFmtId="44" fontId="0" fillId="12" borderId="43" xfId="1" applyFont="1" applyFill="1" applyBorder="1"/>
    <xf numFmtId="44" fontId="0" fillId="12" borderId="44" xfId="1" applyFont="1" applyFill="1" applyBorder="1"/>
    <xf numFmtId="44" fontId="0" fillId="13" borderId="45" xfId="1" applyFont="1" applyFill="1" applyBorder="1"/>
    <xf numFmtId="0" fontId="4" fillId="0" borderId="49" xfId="0" applyFont="1" applyBorder="1"/>
    <xf numFmtId="0" fontId="4" fillId="0" borderId="51" xfId="0" applyFont="1" applyBorder="1"/>
    <xf numFmtId="0" fontId="0" fillId="11" borderId="55" xfId="0" applyFill="1" applyBorder="1"/>
    <xf numFmtId="0" fontId="0" fillId="13" borderId="16" xfId="0" applyFill="1" applyBorder="1"/>
    <xf numFmtId="44" fontId="0" fillId="12" borderId="55" xfId="1" applyFont="1" applyFill="1" applyBorder="1"/>
    <xf numFmtId="44" fontId="0" fillId="13" borderId="16" xfId="1" applyFont="1" applyFill="1" applyBorder="1"/>
    <xf numFmtId="0" fontId="0" fillId="15" borderId="54" xfId="0" applyFill="1" applyBorder="1"/>
    <xf numFmtId="0" fontId="0" fillId="15" borderId="44" xfId="0" applyFill="1" applyBorder="1"/>
    <xf numFmtId="0" fontId="0" fillId="15" borderId="55" xfId="0" applyFill="1" applyBorder="1"/>
    <xf numFmtId="0" fontId="0" fillId="17" borderId="16" xfId="0" applyFill="1" applyBorder="1"/>
    <xf numFmtId="44" fontId="0" fillId="16" borderId="54" xfId="1" applyFont="1" applyFill="1" applyBorder="1"/>
    <xf numFmtId="44" fontId="0" fillId="16" borderId="23" xfId="1" applyFont="1" applyFill="1" applyBorder="1"/>
    <xf numFmtId="44" fontId="0" fillId="16" borderId="44" xfId="1" applyFont="1" applyFill="1" applyBorder="1"/>
    <xf numFmtId="44" fontId="0" fillId="16" borderId="25" xfId="1" applyFont="1" applyFill="1" applyBorder="1"/>
    <xf numFmtId="44" fontId="0" fillId="16" borderId="55" xfId="1" applyFont="1" applyFill="1" applyBorder="1"/>
    <xf numFmtId="44" fontId="0" fillId="16" borderId="56" xfId="1" applyFont="1" applyFill="1" applyBorder="1"/>
    <xf numFmtId="44" fontId="0" fillId="17" borderId="16" xfId="1" applyFont="1" applyFill="1" applyBorder="1"/>
    <xf numFmtId="44" fontId="0" fillId="17" borderId="7" xfId="1" applyFont="1" applyFill="1" applyBorder="1"/>
    <xf numFmtId="44" fontId="0" fillId="12" borderId="54" xfId="1" applyFont="1" applyFill="1" applyBorder="1"/>
    <xf numFmtId="44" fontId="0" fillId="12" borderId="31" xfId="1" applyFont="1" applyFill="1" applyBorder="1"/>
    <xf numFmtId="44" fontId="0" fillId="12" borderId="2" xfId="1" applyFont="1" applyFill="1" applyBorder="1"/>
    <xf numFmtId="44" fontId="0" fillId="12" borderId="30" xfId="1" applyFont="1" applyFill="1" applyBorder="1"/>
    <xf numFmtId="44" fontId="0" fillId="13" borderId="7" xfId="1" applyFont="1" applyFill="1" applyBorder="1"/>
    <xf numFmtId="0" fontId="0" fillId="4" borderId="17" xfId="0" applyFill="1" applyBorder="1"/>
    <xf numFmtId="0" fontId="0" fillId="4" borderId="18" xfId="0" applyFill="1" applyBorder="1"/>
    <xf numFmtId="0" fontId="0" fillId="4" borderId="40" xfId="0" applyFill="1" applyBorder="1"/>
    <xf numFmtId="0" fontId="0" fillId="6" borderId="14" xfId="0" applyFill="1" applyBorder="1"/>
    <xf numFmtId="2" fontId="4" fillId="0" borderId="16" xfId="0" applyNumberFormat="1" applyFont="1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40" xfId="0" applyFill="1" applyBorder="1"/>
    <xf numFmtId="0" fontId="0" fillId="20" borderId="14" xfId="0" applyFill="1" applyBorder="1"/>
    <xf numFmtId="44" fontId="0" fillId="14" borderId="43" xfId="1" applyFont="1" applyFill="1" applyBorder="1"/>
    <xf numFmtId="44" fontId="0" fillId="14" borderId="27" xfId="1" applyFont="1" applyFill="1" applyBorder="1"/>
    <xf numFmtId="44" fontId="0" fillId="14" borderId="44" xfId="1" applyFont="1" applyFill="1" applyBorder="1"/>
    <xf numFmtId="44" fontId="0" fillId="14" borderId="25" xfId="1" applyFont="1" applyFill="1" applyBorder="1"/>
    <xf numFmtId="44" fontId="0" fillId="14" borderId="45" xfId="1" applyFont="1" applyFill="1" applyBorder="1"/>
    <xf numFmtId="44" fontId="0" fillId="14" borderId="46" xfId="1" applyFont="1" applyFill="1" applyBorder="1"/>
    <xf numFmtId="44" fontId="0" fillId="6" borderId="16" xfId="1" applyFont="1" applyFill="1" applyBorder="1"/>
    <xf numFmtId="44" fontId="0" fillId="6" borderId="7" xfId="1" applyFont="1" applyFill="1" applyBorder="1"/>
    <xf numFmtId="44" fontId="0" fillId="19" borderId="43" xfId="1" applyFont="1" applyFill="1" applyBorder="1"/>
    <xf numFmtId="44" fontId="0" fillId="19" borderId="27" xfId="1" applyFont="1" applyFill="1" applyBorder="1"/>
    <xf numFmtId="44" fontId="0" fillId="19" borderId="44" xfId="1" applyFont="1" applyFill="1" applyBorder="1"/>
    <xf numFmtId="44" fontId="0" fillId="19" borderId="25" xfId="1" applyFont="1" applyFill="1" applyBorder="1"/>
    <xf numFmtId="44" fontId="0" fillId="19" borderId="45" xfId="1" applyFont="1" applyFill="1" applyBorder="1"/>
    <xf numFmtId="44" fontId="0" fillId="19" borderId="46" xfId="1" applyFont="1" applyFill="1" applyBorder="1"/>
    <xf numFmtId="44" fontId="0" fillId="20" borderId="16" xfId="1" applyFont="1" applyFill="1" applyBorder="1"/>
    <xf numFmtId="44" fontId="0" fillId="20" borderId="7" xfId="1" applyFont="1" applyFill="1" applyBorder="1"/>
    <xf numFmtId="0" fontId="4" fillId="0" borderId="51" xfId="0" applyFont="1" applyBorder="1" applyAlignment="1">
      <alignment horizontal="center"/>
    </xf>
    <xf numFmtId="0" fontId="4" fillId="0" borderId="53" xfId="0" applyFont="1" applyBorder="1" applyAlignment="1">
      <alignment horizontal="center"/>
    </xf>
    <xf numFmtId="0" fontId="4" fillId="18" borderId="14" xfId="0" applyFont="1" applyFill="1" applyBorder="1"/>
    <xf numFmtId="0" fontId="4" fillId="18" borderId="16" xfId="0" applyFont="1" applyFill="1" applyBorder="1" applyAlignment="1">
      <alignment horizontal="center"/>
    </xf>
    <xf numFmtId="0" fontId="4" fillId="18" borderId="7" xfId="0" applyFont="1" applyFill="1" applyBorder="1" applyAlignment="1">
      <alignment horizontal="center"/>
    </xf>
    <xf numFmtId="2" fontId="4" fillId="0" borderId="7" xfId="0" applyNumberFormat="1" applyFont="1" applyBorder="1" applyAlignment="1">
      <alignment horizontal="center"/>
    </xf>
    <xf numFmtId="0" fontId="0" fillId="13" borderId="17" xfId="0" applyFill="1" applyBorder="1"/>
    <xf numFmtId="0" fontId="0" fillId="13" borderId="18" xfId="0" applyFill="1" applyBorder="1"/>
    <xf numFmtId="0" fontId="0" fillId="13" borderId="40" xfId="0" applyFill="1" applyBorder="1"/>
    <xf numFmtId="0" fontId="0" fillId="11" borderId="14" xfId="0" applyFill="1" applyBorder="1"/>
    <xf numFmtId="44" fontId="0" fillId="13" borderId="43" xfId="1" applyFont="1" applyFill="1" applyBorder="1"/>
    <xf numFmtId="44" fontId="0" fillId="13" borderId="44" xfId="1" applyFont="1" applyFill="1" applyBorder="1"/>
    <xf numFmtId="44" fontId="0" fillId="11" borderId="16" xfId="1" applyFont="1" applyFill="1" applyBorder="1"/>
    <xf numFmtId="44" fontId="0" fillId="13" borderId="27" xfId="1" applyFont="1" applyFill="1" applyBorder="1"/>
    <xf numFmtId="44" fontId="0" fillId="13" borderId="25" xfId="1" applyFont="1" applyFill="1" applyBorder="1"/>
    <xf numFmtId="44" fontId="0" fillId="13" borderId="46" xfId="1" applyFont="1" applyFill="1" applyBorder="1"/>
    <xf numFmtId="44" fontId="0" fillId="11" borderId="7" xfId="1" applyFont="1" applyFill="1" applyBorder="1"/>
    <xf numFmtId="0" fontId="0" fillId="11" borderId="0" xfId="0" applyFill="1"/>
    <xf numFmtId="164" fontId="0" fillId="3" borderId="3" xfId="0" applyNumberFormat="1" applyFill="1" applyBorder="1" applyAlignment="1">
      <alignment horizontal="center"/>
    </xf>
    <xf numFmtId="164" fontId="6" fillId="3" borderId="3" xfId="0" applyNumberFormat="1" applyFont="1" applyFill="1" applyBorder="1" applyAlignment="1">
      <alignment horizontal="center"/>
    </xf>
    <xf numFmtId="0" fontId="4" fillId="7" borderId="14" xfId="0" applyFont="1" applyFill="1" applyBorder="1" applyAlignment="1">
      <alignment horizontal="left" vertical="center" wrapText="1"/>
    </xf>
    <xf numFmtId="167" fontId="14" fillId="7" borderId="7" xfId="0" applyNumberFormat="1" applyFont="1" applyFill="1" applyBorder="1" applyAlignment="1">
      <alignment horizontal="right" vertical="center" wrapText="1"/>
    </xf>
    <xf numFmtId="0" fontId="4" fillId="11" borderId="7" xfId="0" applyFont="1" applyFill="1" applyBorder="1"/>
    <xf numFmtId="0" fontId="4" fillId="11" borderId="16" xfId="0" applyFont="1" applyFill="1" applyBorder="1"/>
    <xf numFmtId="0" fontId="3" fillId="11" borderId="16" xfId="0" applyFont="1" applyFill="1" applyBorder="1" applyAlignment="1">
      <alignment wrapText="1"/>
    </xf>
    <xf numFmtId="0" fontId="3" fillId="11" borderId="16" xfId="0" applyFont="1" applyFill="1" applyBorder="1"/>
    <xf numFmtId="0" fontId="4" fillId="15" borderId="9" xfId="0" applyFont="1" applyFill="1" applyBorder="1"/>
    <xf numFmtId="164" fontId="0" fillId="15" borderId="11" xfId="0" applyNumberFormat="1" applyFill="1" applyBorder="1"/>
    <xf numFmtId="0" fontId="0" fillId="24" borderId="53" xfId="0" applyFill="1" applyBorder="1"/>
    <xf numFmtId="0" fontId="4" fillId="15" borderId="41" xfId="0" applyFont="1" applyFill="1" applyBorder="1"/>
    <xf numFmtId="0" fontId="3" fillId="15" borderId="43" xfId="0" applyFont="1" applyFill="1" applyBorder="1"/>
    <xf numFmtId="164" fontId="0" fillId="15" borderId="2" xfId="0" applyNumberFormat="1" applyFill="1" applyBorder="1"/>
    <xf numFmtId="164" fontId="0" fillId="15" borderId="42" xfId="0" applyNumberFormat="1" applyFill="1" applyBorder="1"/>
    <xf numFmtId="0" fontId="3" fillId="15" borderId="43" xfId="0" applyFont="1" applyFill="1" applyBorder="1" applyAlignment="1">
      <alignment vertical="center" wrapText="1"/>
    </xf>
    <xf numFmtId="0" fontId="0" fillId="15" borderId="44" xfId="0" applyFill="1" applyBorder="1" applyAlignment="1">
      <alignment wrapText="1"/>
    </xf>
    <xf numFmtId="0" fontId="0" fillId="15" borderId="45" xfId="0" applyFill="1" applyBorder="1"/>
    <xf numFmtId="0" fontId="4" fillId="15" borderId="43" xfId="0" applyFont="1" applyFill="1" applyBorder="1"/>
    <xf numFmtId="164" fontId="0" fillId="15" borderId="44" xfId="0" applyNumberFormat="1" applyFill="1" applyBorder="1"/>
    <xf numFmtId="164" fontId="0" fillId="15" borderId="45" xfId="0" applyNumberFormat="1" applyFill="1" applyBorder="1"/>
    <xf numFmtId="0" fontId="4" fillId="15" borderId="27" xfId="0" applyFont="1" applyFill="1" applyBorder="1"/>
    <xf numFmtId="164" fontId="0" fillId="15" borderId="25" xfId="0" applyNumberFormat="1" applyFill="1" applyBorder="1"/>
    <xf numFmtId="0" fontId="8" fillId="12" borderId="14" xfId="0" applyFont="1" applyFill="1" applyBorder="1"/>
    <xf numFmtId="0" fontId="0" fillId="12" borderId="17" xfId="0" applyFill="1" applyBorder="1"/>
    <xf numFmtId="0" fontId="0" fillId="12" borderId="57" xfId="0" applyFill="1" applyBorder="1"/>
    <xf numFmtId="0" fontId="8" fillId="12" borderId="7" xfId="0" applyFont="1" applyFill="1" applyBorder="1"/>
    <xf numFmtId="164" fontId="0" fillId="12" borderId="27" xfId="0" applyNumberFormat="1" applyFill="1" applyBorder="1"/>
    <xf numFmtId="164" fontId="0" fillId="12" borderId="56" xfId="0" applyNumberFormat="1" applyFill="1" applyBorder="1"/>
    <xf numFmtId="0" fontId="8" fillId="12" borderId="16" xfId="0" applyFont="1" applyFill="1" applyBorder="1"/>
    <xf numFmtId="164" fontId="0" fillId="12" borderId="43" xfId="0" applyNumberFormat="1" applyFill="1" applyBorder="1"/>
    <xf numFmtId="164" fontId="0" fillId="12" borderId="55" xfId="0" applyNumberFormat="1" applyFill="1" applyBorder="1"/>
    <xf numFmtId="164" fontId="0" fillId="12" borderId="16" xfId="0" applyNumberFormat="1" applyFill="1" applyBorder="1"/>
    <xf numFmtId="0" fontId="8" fillId="7" borderId="14" xfId="0" applyFont="1" applyFill="1" applyBorder="1"/>
    <xf numFmtId="0" fontId="7" fillId="7" borderId="32" xfId="0" applyFont="1" applyFill="1" applyBorder="1"/>
    <xf numFmtId="0" fontId="0" fillId="11" borderId="43" xfId="0" applyFill="1" applyBorder="1"/>
    <xf numFmtId="164" fontId="0" fillId="11" borderId="43" xfId="0" applyNumberFormat="1" applyFill="1" applyBorder="1"/>
    <xf numFmtId="164" fontId="0" fillId="11" borderId="27" xfId="0" applyNumberFormat="1" applyFill="1" applyBorder="1"/>
    <xf numFmtId="0" fontId="0" fillId="11" borderId="45" xfId="0" applyFill="1" applyBorder="1"/>
    <xf numFmtId="164" fontId="0" fillId="11" borderId="45" xfId="0" applyNumberFormat="1" applyFill="1" applyBorder="1"/>
    <xf numFmtId="164" fontId="0" fillId="11" borderId="54" xfId="0" applyNumberFormat="1" applyFill="1" applyBorder="1"/>
    <xf numFmtId="0" fontId="0" fillId="24" borderId="51" xfId="0" applyFill="1" applyBorder="1"/>
    <xf numFmtId="164" fontId="2" fillId="12" borderId="7" xfId="0" applyNumberFormat="1" applyFont="1" applyFill="1" applyBorder="1"/>
    <xf numFmtId="0" fontId="0" fillId="4" borderId="3" xfId="0" applyFill="1" applyBorder="1"/>
    <xf numFmtId="164" fontId="0" fillId="4" borderId="3" xfId="0" applyNumberFormat="1" applyFill="1" applyBorder="1"/>
    <xf numFmtId="164" fontId="0" fillId="4" borderId="3" xfId="0" applyNumberFormat="1" applyFill="1" applyBorder="1" applyAlignment="1">
      <alignment horizontal="right"/>
    </xf>
    <xf numFmtId="164" fontId="0" fillId="22" borderId="3" xfId="0" applyNumberFormat="1" applyFill="1" applyBorder="1"/>
    <xf numFmtId="0" fontId="0" fillId="3" borderId="3" xfId="0" applyFill="1" applyBorder="1"/>
    <xf numFmtId="164" fontId="2" fillId="3" borderId="3" xfId="0" applyNumberFormat="1" applyFont="1" applyFill="1" applyBorder="1"/>
    <xf numFmtId="0" fontId="0" fillId="5" borderId="1" xfId="0" applyFill="1" applyBorder="1" applyAlignment="1">
      <alignment horizontal="left"/>
    </xf>
    <xf numFmtId="0" fontId="2" fillId="5" borderId="2" xfId="0" applyFont="1" applyFill="1" applyBorder="1"/>
    <xf numFmtId="0" fontId="2" fillId="5" borderId="3" xfId="0" applyFont="1" applyFill="1" applyBorder="1"/>
    <xf numFmtId="164" fontId="0" fillId="5" borderId="4" xfId="0" applyNumberFormat="1" applyFill="1" applyBorder="1"/>
    <xf numFmtId="164" fontId="0" fillId="5" borderId="3" xfId="0" applyNumberFormat="1" applyFill="1" applyBorder="1"/>
    <xf numFmtId="164" fontId="2" fillId="5" borderId="3" xfId="0" applyNumberFormat="1" applyFont="1" applyFill="1" applyBorder="1"/>
    <xf numFmtId="0" fontId="0" fillId="22" borderId="1" xfId="0" applyFill="1" applyBorder="1" applyAlignment="1">
      <alignment horizontal="left"/>
    </xf>
    <xf numFmtId="0" fontId="2" fillId="22" borderId="2" xfId="0" applyFont="1" applyFill="1" applyBorder="1"/>
    <xf numFmtId="0" fontId="8" fillId="23" borderId="3" xfId="0" applyFont="1" applyFill="1" applyBorder="1" applyAlignment="1">
      <alignment wrapText="1"/>
    </xf>
    <xf numFmtId="0" fontId="8" fillId="23" borderId="3" xfId="0" applyFont="1" applyFill="1" applyBorder="1"/>
    <xf numFmtId="0" fontId="7" fillId="23" borderId="3" xfId="0" applyFont="1" applyFill="1" applyBorder="1"/>
    <xf numFmtId="164" fontId="0" fillId="23" borderId="3" xfId="0" applyNumberFormat="1" applyFill="1" applyBorder="1"/>
    <xf numFmtId="0" fontId="0" fillId="23" borderId="3" xfId="0" applyFill="1" applyBorder="1"/>
    <xf numFmtId="164" fontId="2" fillId="23" borderId="3" xfId="0" applyNumberFormat="1" applyFont="1" applyFill="1" applyBorder="1"/>
    <xf numFmtId="44" fontId="0" fillId="0" borderId="0" xfId="0" applyNumberFormat="1"/>
    <xf numFmtId="0" fontId="4" fillId="3" borderId="22" xfId="0" applyFont="1" applyFill="1" applyBorder="1"/>
    <xf numFmtId="7" fontId="15" fillId="25" borderId="3" xfId="0" applyNumberFormat="1" applyFont="1" applyFill="1" applyBorder="1"/>
    <xf numFmtId="0" fontId="0" fillId="26" borderId="5" xfId="0" applyFill="1" applyBorder="1"/>
    <xf numFmtId="0" fontId="0" fillId="26" borderId="4" xfId="0" applyFill="1" applyBorder="1"/>
    <xf numFmtId="0" fontId="0" fillId="9" borderId="48" xfId="0" applyFill="1" applyBorder="1"/>
    <xf numFmtId="44" fontId="0" fillId="10" borderId="51" xfId="1" applyFont="1" applyFill="1" applyBorder="1"/>
    <xf numFmtId="44" fontId="0" fillId="10" borderId="53" xfId="1" applyFont="1" applyFill="1" applyBorder="1"/>
    <xf numFmtId="0" fontId="0" fillId="4" borderId="58" xfId="0" applyFill="1" applyBorder="1"/>
    <xf numFmtId="44" fontId="0" fillId="14" borderId="47" xfId="1" applyFont="1" applyFill="1" applyBorder="1"/>
    <xf numFmtId="44" fontId="0" fillId="14" borderId="59" xfId="1" applyFont="1" applyFill="1" applyBorder="1"/>
    <xf numFmtId="0" fontId="4" fillId="0" borderId="19" xfId="0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1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0" fillId="2" borderId="10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28" xfId="0" applyFill="1" applyBorder="1" applyAlignment="1">
      <alignment horizontal="left"/>
    </xf>
    <xf numFmtId="0" fontId="4" fillId="8" borderId="17" xfId="0" applyFont="1" applyFill="1" applyBorder="1" applyAlignment="1">
      <alignment horizontal="center"/>
    </xf>
    <xf numFmtId="0" fontId="4" fillId="8" borderId="26" xfId="0" applyFont="1" applyFill="1" applyBorder="1" applyAlignment="1">
      <alignment horizontal="center"/>
    </xf>
    <xf numFmtId="0" fontId="4" fillId="8" borderId="27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8" borderId="19" xfId="0" applyFont="1" applyFill="1" applyBorder="1" applyAlignment="1">
      <alignment horizontal="left"/>
    </xf>
    <xf numFmtId="0" fontId="3" fillId="8" borderId="22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8" fillId="7" borderId="14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left"/>
    </xf>
    <xf numFmtId="0" fontId="11" fillId="0" borderId="15" xfId="0" applyFont="1" applyBorder="1" applyAlignment="1">
      <alignment horizontal="left"/>
    </xf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colors>
    <mruColors>
      <color rgb="FFCC66FF"/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6A55A-2517-4B1B-B1F9-C14FEA7E6A4B}">
  <sheetPr>
    <tabColor theme="0" tint="-0.14999847407452621"/>
  </sheetPr>
  <dimension ref="A1:I45"/>
  <sheetViews>
    <sheetView tabSelected="1" workbookViewId="0">
      <selection activeCell="A2" sqref="A2"/>
    </sheetView>
  </sheetViews>
  <sheetFormatPr defaultRowHeight="15"/>
  <cols>
    <col min="1" max="1" width="60.7109375" customWidth="1"/>
    <col min="2" max="5" width="35.7109375" customWidth="1"/>
    <col min="7" max="7" width="13.42578125" bestFit="1" customWidth="1"/>
  </cols>
  <sheetData>
    <row r="1" spans="1:9" ht="18">
      <c r="A1" s="126">
        <v>45931</v>
      </c>
    </row>
    <row r="2" spans="1:9">
      <c r="A2" s="21"/>
      <c r="C2" s="21"/>
      <c r="I2" s="2"/>
    </row>
    <row r="3" spans="1:9" ht="18.75" thickBot="1">
      <c r="A3" s="23" t="s">
        <v>198</v>
      </c>
      <c r="C3" s="21"/>
      <c r="I3" s="2"/>
    </row>
    <row r="4" spans="1:9" ht="15.75" thickBot="1">
      <c r="A4" s="122" t="s">
        <v>188</v>
      </c>
      <c r="B4" s="123" t="s">
        <v>18</v>
      </c>
      <c r="C4" s="123" t="s">
        <v>19</v>
      </c>
      <c r="D4" s="123" t="s">
        <v>20</v>
      </c>
      <c r="E4" s="124" t="s">
        <v>21</v>
      </c>
      <c r="I4" s="2"/>
    </row>
    <row r="5" spans="1:9">
      <c r="A5" s="105" t="s">
        <v>22</v>
      </c>
      <c r="B5" s="110">
        <f>Lønforløb!B21</f>
        <v>32480.5</v>
      </c>
      <c r="C5" s="110">
        <f>B5</f>
        <v>32480.5</v>
      </c>
      <c r="D5" s="110">
        <f>B5</f>
        <v>32480.5</v>
      </c>
      <c r="E5" s="114">
        <f>B5</f>
        <v>32480.5</v>
      </c>
      <c r="H5" s="2"/>
      <c r="I5" s="2"/>
    </row>
    <row r="6" spans="1:9">
      <c r="A6" s="106" t="s">
        <v>23</v>
      </c>
      <c r="B6" s="111">
        <f>Undervisertillæg!D5</f>
        <v>1749.1792500000001</v>
      </c>
      <c r="C6" s="111">
        <f>B6</f>
        <v>1749.1792500000001</v>
      </c>
      <c r="D6" s="111">
        <f>B6</f>
        <v>1749.1792500000001</v>
      </c>
      <c r="E6" s="115">
        <f>B6</f>
        <v>1749.1792500000001</v>
      </c>
      <c r="H6" s="2"/>
      <c r="I6" s="2"/>
    </row>
    <row r="7" spans="1:9">
      <c r="A7" s="106" t="s">
        <v>24</v>
      </c>
      <c r="B7" s="111">
        <f>Lønforløb!B22-Lønforløb!B21</f>
        <v>523.41999999999825</v>
      </c>
      <c r="C7" s="111">
        <f>B7</f>
        <v>523.41999999999825</v>
      </c>
      <c r="D7" s="111">
        <f>B7</f>
        <v>523.41999999999825</v>
      </c>
      <c r="E7" s="115">
        <f>B7</f>
        <v>523.41999999999825</v>
      </c>
      <c r="H7" s="2"/>
      <c r="I7" s="2"/>
    </row>
    <row r="8" spans="1:9">
      <c r="A8" s="106" t="s">
        <v>25</v>
      </c>
      <c r="B8" s="111"/>
      <c r="C8" s="111">
        <f>Lønforløb!B26-Lønforløb!B22</f>
        <v>2203.6600000000035</v>
      </c>
      <c r="D8" s="111"/>
      <c r="E8" s="115"/>
      <c r="H8" s="2"/>
      <c r="I8" s="2"/>
    </row>
    <row r="9" spans="1:9">
      <c r="A9" s="106" t="s">
        <v>26</v>
      </c>
      <c r="B9" s="111"/>
      <c r="C9" s="111"/>
      <c r="D9" s="111">
        <f>Lønforløb!B31-Lønforløb!B22</f>
        <v>5284.5800000000017</v>
      </c>
      <c r="E9" s="115">
        <f>D9</f>
        <v>5284.5800000000017</v>
      </c>
      <c r="H9" s="2"/>
      <c r="I9" s="22"/>
    </row>
    <row r="10" spans="1:9">
      <c r="A10" s="106" t="s">
        <v>27</v>
      </c>
      <c r="B10" s="111">
        <f>Lønforløb!B24-Lønforløb!B22</f>
        <v>1079.5800000000017</v>
      </c>
      <c r="C10" s="111">
        <f>Lønforløb!B28-Lønforløb!B26</f>
        <v>1196.9199999999983</v>
      </c>
      <c r="D10" s="111">
        <f>Lønforløb!B33-Lønforløb!B31</f>
        <v>1518.75</v>
      </c>
      <c r="E10" s="115">
        <f>D10</f>
        <v>1518.75</v>
      </c>
      <c r="H10" s="2"/>
      <c r="I10" s="2"/>
    </row>
    <row r="11" spans="1:9">
      <c r="A11" s="106" t="s">
        <v>28</v>
      </c>
      <c r="B11" s="111">
        <f>Lønforløb!C47</f>
        <v>403.65675000000005</v>
      </c>
      <c r="C11" s="111">
        <f>B11</f>
        <v>403.65675000000005</v>
      </c>
      <c r="D11" s="111"/>
      <c r="E11" s="115"/>
      <c r="H11" s="2"/>
      <c r="I11" s="2"/>
    </row>
    <row r="12" spans="1:9">
      <c r="A12" s="106" t="s">
        <v>29</v>
      </c>
      <c r="B12" s="111"/>
      <c r="C12" s="111"/>
      <c r="D12" s="111"/>
      <c r="E12" s="115">
        <f>Lønforløb!C52</f>
        <v>1345.5225</v>
      </c>
      <c r="H12" s="2"/>
      <c r="I12" s="2"/>
    </row>
    <row r="13" spans="1:9" ht="15.75" thickBot="1">
      <c r="A13" s="283" t="s">
        <v>205</v>
      </c>
      <c r="B13" s="284">
        <f>4800/12*Lønforløb!B41</f>
        <v>645.85080000000005</v>
      </c>
      <c r="C13" s="284">
        <f>4800/12*Lønforløb!B41</f>
        <v>645.85080000000005</v>
      </c>
      <c r="D13" s="284">
        <f>4800/12*Lønforløb!B41</f>
        <v>645.85080000000005</v>
      </c>
      <c r="E13" s="285">
        <f>4800/12*Lønforløb!B41</f>
        <v>645.85080000000005</v>
      </c>
      <c r="H13" s="2"/>
      <c r="I13" s="2"/>
    </row>
    <row r="14" spans="1:9" ht="15.75" thickBot="1">
      <c r="A14" s="125" t="s">
        <v>183</v>
      </c>
      <c r="B14" s="135">
        <f>SUM(B5:B13)</f>
        <v>36882.186800000003</v>
      </c>
      <c r="C14" s="135">
        <f>SUM(C5:C13)</f>
        <v>39203.186800000003</v>
      </c>
      <c r="D14" s="135">
        <f>SUM(D5:D13)</f>
        <v>42202.280050000001</v>
      </c>
      <c r="E14" s="136">
        <f>SUM(E5:E13)</f>
        <v>43547.80255</v>
      </c>
      <c r="F14" s="2"/>
      <c r="G14" s="278"/>
      <c r="H14" s="22"/>
      <c r="I14" s="2"/>
    </row>
    <row r="15" spans="1:9" ht="15.75" thickBot="1">
      <c r="I15" s="2"/>
    </row>
    <row r="16" spans="1:9" ht="15.75" thickBot="1">
      <c r="A16" s="289" t="s">
        <v>184</v>
      </c>
      <c r="B16" s="290"/>
      <c r="D16" s="119" t="s">
        <v>37</v>
      </c>
      <c r="I16" s="2"/>
    </row>
    <row r="17" spans="1:9">
      <c r="A17" s="88" t="s">
        <v>30</v>
      </c>
      <c r="B17" s="103">
        <f>'Øvrige tillæg'!D5</f>
        <v>336.38062500000001</v>
      </c>
      <c r="D17" s="120" t="s">
        <v>39</v>
      </c>
      <c r="I17" s="2"/>
    </row>
    <row r="18" spans="1:9">
      <c r="A18" s="89" t="s">
        <v>31</v>
      </c>
      <c r="B18" s="104">
        <f>'Øvrige tillæg'!D12</f>
        <v>1345.5225</v>
      </c>
      <c r="D18" s="81" t="s">
        <v>40</v>
      </c>
      <c r="I18" s="2"/>
    </row>
    <row r="19" spans="1:9">
      <c r="A19" s="89" t="s">
        <v>32</v>
      </c>
      <c r="B19" s="104">
        <f>'Øvrige tillæg'!D7</f>
        <v>874.58962500000007</v>
      </c>
      <c r="I19" s="2"/>
    </row>
    <row r="20" spans="1:9">
      <c r="A20" s="89" t="s">
        <v>33</v>
      </c>
      <c r="B20" s="104">
        <f>'Øvrige tillæg'!D8</f>
        <v>161.46270000000001</v>
      </c>
    </row>
    <row r="21" spans="1:9">
      <c r="A21" s="89" t="s">
        <v>34</v>
      </c>
      <c r="B21" s="104">
        <f>'Øvrige tillæg'!D6</f>
        <v>538.20899999999995</v>
      </c>
      <c r="I21" s="2"/>
    </row>
    <row r="22" spans="1:9">
      <c r="A22" s="89" t="s">
        <v>187</v>
      </c>
      <c r="B22" s="104">
        <f>Undervisertillæg!C6</f>
        <v>145.31643</v>
      </c>
    </row>
    <row r="23" spans="1:9" ht="15.75" thickBot="1">
      <c r="A23" s="90" t="s">
        <v>35</v>
      </c>
      <c r="B23" s="91" t="s">
        <v>36</v>
      </c>
      <c r="D23" s="281" t="s">
        <v>203</v>
      </c>
    </row>
    <row r="24" spans="1:9">
      <c r="D24" s="282" t="s">
        <v>204</v>
      </c>
    </row>
    <row r="26" spans="1:9" ht="15.75" thickBot="1">
      <c r="A26" s="21"/>
    </row>
    <row r="27" spans="1:9" ht="15.75" thickBot="1">
      <c r="A27" s="289" t="s">
        <v>189</v>
      </c>
      <c r="B27" s="290"/>
      <c r="C27" s="21"/>
    </row>
    <row r="28" spans="1:9">
      <c r="A28" s="92" t="s">
        <v>38</v>
      </c>
      <c r="B28" s="100">
        <f>Lønforløb!B32</f>
        <v>38941.83</v>
      </c>
    </row>
    <row r="29" spans="1:9">
      <c r="A29" s="93" t="s">
        <v>23</v>
      </c>
      <c r="B29" s="99">
        <f>Undervisertillæg!D14</f>
        <v>740.037375</v>
      </c>
    </row>
    <row r="30" spans="1:9">
      <c r="A30" s="93" t="s">
        <v>24</v>
      </c>
      <c r="B30" s="99">
        <f>Lønforløb!B33-Lønforløb!B32</f>
        <v>865.41999999999825</v>
      </c>
    </row>
    <row r="31" spans="1:9">
      <c r="A31" s="93" t="s">
        <v>27</v>
      </c>
      <c r="B31" s="99">
        <f>Lønforløb!B35-Lønforløb!B33</f>
        <v>1803.1699999999983</v>
      </c>
    </row>
    <row r="32" spans="1:9">
      <c r="A32" s="93" t="s">
        <v>179</v>
      </c>
      <c r="B32" s="99">
        <f>Lønforløb!C51</f>
        <v>941.86575000000005</v>
      </c>
    </row>
    <row r="33" spans="1:8" ht="15.75" thickBot="1">
      <c r="A33" s="94" t="s">
        <v>41</v>
      </c>
      <c r="B33" s="101">
        <f>Lønforløb!C54</f>
        <v>1749.1792500000001</v>
      </c>
    </row>
    <row r="34" spans="1:8">
      <c r="A34" s="28" t="s">
        <v>183</v>
      </c>
      <c r="B34" s="137">
        <f>SUM(B28:B33)</f>
        <v>45041.502374999996</v>
      </c>
    </row>
    <row r="35" spans="1:8" ht="15.75" thickBot="1">
      <c r="C35" s="2"/>
    </row>
    <row r="36" spans="1:8" ht="15.75" thickBot="1">
      <c r="A36" s="77" t="s">
        <v>186</v>
      </c>
      <c r="B36" s="87"/>
    </row>
    <row r="37" spans="1:8">
      <c r="A37" s="92" t="s">
        <v>30</v>
      </c>
      <c r="B37" s="98">
        <f>'Øvrige tillæg'!D5</f>
        <v>336.38062500000001</v>
      </c>
    </row>
    <row r="38" spans="1:8">
      <c r="A38" s="93" t="s">
        <v>31</v>
      </c>
      <c r="B38" s="99">
        <f>'Øvrige tillæg'!D12</f>
        <v>1345.5225</v>
      </c>
    </row>
    <row r="39" spans="1:8">
      <c r="A39" s="93" t="s">
        <v>32</v>
      </c>
      <c r="B39" s="99">
        <f>'Øvrige tillæg'!D7</f>
        <v>874.58962500000007</v>
      </c>
    </row>
    <row r="40" spans="1:8">
      <c r="A40" s="93" t="s">
        <v>33</v>
      </c>
      <c r="B40" s="99">
        <f>'Øvrige tillæg'!D8</f>
        <v>161.46270000000001</v>
      </c>
    </row>
    <row r="41" spans="1:8">
      <c r="A41" s="93" t="s">
        <v>34</v>
      </c>
      <c r="B41" s="99">
        <f>'Øvrige tillæg'!D6</f>
        <v>538.20899999999995</v>
      </c>
    </row>
    <row r="42" spans="1:8">
      <c r="A42" s="93" t="s">
        <v>187</v>
      </c>
      <c r="B42" s="99">
        <f>Undervisertillæg!C15</f>
        <v>145.31643</v>
      </c>
    </row>
    <row r="43" spans="1:8" ht="15.75" thickBot="1">
      <c r="A43" s="94" t="s">
        <v>42</v>
      </c>
      <c r="B43" s="138">
        <f>Lønforløb!B36-Lønforløb!B35</f>
        <v>938.91000000000349</v>
      </c>
    </row>
    <row r="44" spans="1:8">
      <c r="A44" s="21"/>
      <c r="B44" s="21"/>
    </row>
    <row r="45" spans="1:8">
      <c r="C45" s="21"/>
      <c r="D45" s="21"/>
      <c r="E45" s="21"/>
      <c r="F45" s="21"/>
      <c r="G45" s="21"/>
      <c r="H45" s="21"/>
    </row>
  </sheetData>
  <mergeCells count="2">
    <mergeCell ref="A16:B16"/>
    <mergeCell ref="A27:B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DED5F-D028-420F-9C7C-C90D184E222B}">
  <sheetPr>
    <tabColor theme="0" tint="-0.14999847407452621"/>
  </sheetPr>
  <dimension ref="A1:H44"/>
  <sheetViews>
    <sheetView workbookViewId="0">
      <selection activeCell="A2" sqref="A2"/>
    </sheetView>
  </sheetViews>
  <sheetFormatPr defaultRowHeight="15"/>
  <cols>
    <col min="1" max="1" width="60.7109375" customWidth="1"/>
    <col min="2" max="2" width="20.42578125" bestFit="1" customWidth="1"/>
    <col min="3" max="3" width="17.28515625" customWidth="1"/>
    <col min="4" max="4" width="18.85546875" customWidth="1"/>
    <col min="5" max="5" width="18.42578125" customWidth="1"/>
  </cols>
  <sheetData>
    <row r="1" spans="1:6" ht="18">
      <c r="A1" s="126">
        <f>Lærere!A1</f>
        <v>45931</v>
      </c>
    </row>
    <row r="2" spans="1:6">
      <c r="A2" s="21"/>
      <c r="C2" s="21"/>
    </row>
    <row r="3" spans="1:6" ht="18.75" thickBot="1">
      <c r="A3" s="23" t="s">
        <v>197</v>
      </c>
      <c r="C3" s="21"/>
    </row>
    <row r="4" spans="1:6" ht="15.75" thickBot="1">
      <c r="A4" s="40" t="s">
        <v>182</v>
      </c>
      <c r="B4" s="109" t="s">
        <v>18</v>
      </c>
      <c r="C4" s="109" t="s">
        <v>19</v>
      </c>
      <c r="D4" s="109" t="s">
        <v>20</v>
      </c>
      <c r="E4" s="113" t="s">
        <v>21</v>
      </c>
    </row>
    <row r="5" spans="1:6">
      <c r="A5" s="105" t="s">
        <v>43</v>
      </c>
      <c r="B5" s="110">
        <f>Lønforløb!B18</f>
        <v>30972.92</v>
      </c>
      <c r="C5" s="110">
        <f>B5</f>
        <v>30972.92</v>
      </c>
      <c r="D5" s="110">
        <f>B5</f>
        <v>30972.92</v>
      </c>
      <c r="E5" s="114">
        <f>B5</f>
        <v>30972.92</v>
      </c>
    </row>
    <row r="6" spans="1:6">
      <c r="A6" s="106" t="s">
        <v>44</v>
      </c>
      <c r="B6" s="111">
        <f>Undervisertillæg!D9</f>
        <v>2072.1046499999998</v>
      </c>
      <c r="C6" s="111">
        <f>B6</f>
        <v>2072.1046499999998</v>
      </c>
      <c r="D6" s="111">
        <f>B6</f>
        <v>2072.1046499999998</v>
      </c>
      <c r="E6" s="115">
        <f>B6</f>
        <v>2072.1046499999998</v>
      </c>
    </row>
    <row r="7" spans="1:6">
      <c r="A7" s="106" t="s">
        <v>24</v>
      </c>
      <c r="B7" s="111">
        <f>Lønforløb!B19-Lønforløb!B18</f>
        <v>492.41000000000349</v>
      </c>
      <c r="C7" s="111">
        <f>B7</f>
        <v>492.41000000000349</v>
      </c>
      <c r="D7" s="111">
        <f>B7</f>
        <v>492.41000000000349</v>
      </c>
      <c r="E7" s="115">
        <f>B7</f>
        <v>492.41000000000349</v>
      </c>
    </row>
    <row r="8" spans="1:6">
      <c r="A8" s="106" t="s">
        <v>45</v>
      </c>
      <c r="B8" s="111"/>
      <c r="C8" s="111">
        <f>Lønforløb!B22-Lønforløb!B19</f>
        <v>1538.5899999999965</v>
      </c>
      <c r="D8" s="111"/>
      <c r="E8" s="115"/>
    </row>
    <row r="9" spans="1:6">
      <c r="A9" s="106" t="s">
        <v>46</v>
      </c>
      <c r="B9" s="111"/>
      <c r="C9" s="111"/>
      <c r="D9" s="111">
        <f>Lønforløb!B24-Lønforløb!B19</f>
        <v>2618.1699999999983</v>
      </c>
      <c r="E9" s="115"/>
    </row>
    <row r="10" spans="1:6">
      <c r="A10" s="106" t="s">
        <v>26</v>
      </c>
      <c r="B10" s="111"/>
      <c r="C10" s="111"/>
      <c r="D10" s="111"/>
      <c r="E10" s="115">
        <f>Lønforløb!B28-Lønforløb!B19</f>
        <v>4939.1699999999983</v>
      </c>
    </row>
    <row r="11" spans="1:6">
      <c r="A11" s="106" t="s">
        <v>27</v>
      </c>
      <c r="B11" s="111">
        <f>Lønforløb!B21-Lønforløb!B19</f>
        <v>1015.1699999999983</v>
      </c>
      <c r="C11" s="111">
        <f>Lønforløb!B24-Lønforløb!B22</f>
        <v>1079.5800000000017</v>
      </c>
      <c r="D11" s="111">
        <f>Lønforløb!B26-Lønforløb!B24</f>
        <v>1124.0800000000017</v>
      </c>
      <c r="E11" s="115">
        <f>Lønforløb!B30-Lønforløb!B28</f>
        <v>1243.4199999999983</v>
      </c>
    </row>
    <row r="12" spans="1:6">
      <c r="A12" s="106" t="s">
        <v>47</v>
      </c>
      <c r="B12" s="111">
        <f>Lønforløb!C48</f>
        <v>538.20899999999995</v>
      </c>
      <c r="C12" s="111">
        <f>Lønforløb!C48</f>
        <v>538.20899999999995</v>
      </c>
      <c r="D12" s="111">
        <f>Lønforløb!C46</f>
        <v>269.10449999999997</v>
      </c>
      <c r="E12" s="115">
        <f>Lønforløb!C46</f>
        <v>269.10449999999997</v>
      </c>
    </row>
    <row r="13" spans="1:6">
      <c r="A13" s="106" t="s">
        <v>48</v>
      </c>
      <c r="B13" s="111"/>
      <c r="C13" s="111"/>
      <c r="D13" s="111"/>
      <c r="E13" s="115"/>
    </row>
    <row r="14" spans="1:6" ht="15.75" thickBot="1">
      <c r="A14" s="283" t="s">
        <v>205</v>
      </c>
      <c r="B14" s="284">
        <f>4800/12*Lønforløb!B41</f>
        <v>645.85080000000005</v>
      </c>
      <c r="C14" s="284">
        <f>4800/12*Lønforløb!B41</f>
        <v>645.85080000000005</v>
      </c>
      <c r="D14" s="284">
        <f>4800/12*Lønforløb!B41</f>
        <v>645.85080000000005</v>
      </c>
      <c r="E14" s="285">
        <f>4800/12*Lønforløb!B41</f>
        <v>645.85080000000005</v>
      </c>
    </row>
    <row r="15" spans="1:6" ht="15.75" thickBot="1">
      <c r="A15" s="108" t="s">
        <v>183</v>
      </c>
      <c r="B15" s="112">
        <f>SUM(B5:B14)</f>
        <v>35736.664450000004</v>
      </c>
      <c r="C15" s="112">
        <f>SUM(C5:C14)</f>
        <v>37339.664450000004</v>
      </c>
      <c r="D15" s="112">
        <f>SUM(D5:D14)</f>
        <v>38194.639950000004</v>
      </c>
      <c r="E15" s="116">
        <f>SUM(E5:E13)</f>
        <v>39989.129150000001</v>
      </c>
      <c r="F15" s="2"/>
    </row>
    <row r="16" spans="1:6" ht="15.75" thickBot="1"/>
    <row r="17" spans="1:8" ht="15.75" thickBot="1">
      <c r="A17" s="291" t="s">
        <v>184</v>
      </c>
      <c r="B17" s="292"/>
    </row>
    <row r="18" spans="1:8">
      <c r="A18" s="105" t="s">
        <v>30</v>
      </c>
      <c r="B18" s="117">
        <f>'Øvrige tillæg'!D5</f>
        <v>336.38062500000001</v>
      </c>
    </row>
    <row r="19" spans="1:8">
      <c r="A19" s="106" t="s">
        <v>31</v>
      </c>
      <c r="B19" s="111">
        <f>'Øvrige tillæg'!D12</f>
        <v>1345.5225</v>
      </c>
    </row>
    <row r="20" spans="1:8">
      <c r="A20" s="106" t="s">
        <v>32</v>
      </c>
      <c r="B20" s="111">
        <f>'Øvrige tillæg'!D7</f>
        <v>874.58962500000007</v>
      </c>
    </row>
    <row r="21" spans="1:8">
      <c r="A21" s="106" t="s">
        <v>33</v>
      </c>
      <c r="B21" s="111">
        <f>'Øvrige tillæg'!D8</f>
        <v>161.46270000000001</v>
      </c>
    </row>
    <row r="22" spans="1:8">
      <c r="A22" s="106" t="s">
        <v>34</v>
      </c>
      <c r="B22" s="111">
        <f>'Øvrige tillæg'!D6</f>
        <v>538.20899999999995</v>
      </c>
    </row>
    <row r="23" spans="1:8">
      <c r="A23" s="106" t="s">
        <v>185</v>
      </c>
      <c r="B23" s="111">
        <f>Undervisertillæg!C10</f>
        <v>145.31643</v>
      </c>
    </row>
    <row r="24" spans="1:8" ht="15.75" thickBot="1">
      <c r="A24" s="107" t="s">
        <v>35</v>
      </c>
      <c r="B24" s="118" t="s">
        <v>36</v>
      </c>
      <c r="G24" s="21"/>
      <c r="H24" s="21"/>
    </row>
    <row r="25" spans="1:8">
      <c r="A25" s="21"/>
      <c r="B25" s="21"/>
      <c r="C25" s="21"/>
      <c r="D25" s="21"/>
      <c r="E25" s="21"/>
      <c r="F25" s="21"/>
    </row>
    <row r="28" spans="1:8" ht="15.75" thickBot="1">
      <c r="A28" s="21"/>
      <c r="C28" s="21"/>
    </row>
    <row r="29" spans="1:8" ht="15.75" thickBot="1">
      <c r="A29" s="293" t="s">
        <v>181</v>
      </c>
      <c r="B29" s="294"/>
    </row>
    <row r="30" spans="1:8">
      <c r="A30" s="92" t="s">
        <v>49</v>
      </c>
      <c r="B30" s="100">
        <f>Lønforløb!B26</f>
        <v>35207.58</v>
      </c>
    </row>
    <row r="31" spans="1:8">
      <c r="A31" s="93" t="s">
        <v>44</v>
      </c>
      <c r="B31" s="99">
        <f>Undervisertillæg!D18</f>
        <v>2072.1046499999998</v>
      </c>
    </row>
    <row r="32" spans="1:8">
      <c r="A32" s="93" t="s">
        <v>24</v>
      </c>
      <c r="B32" s="99">
        <f>Lønforløb!B27-Lønforløb!B26</f>
        <v>579.16999999999825</v>
      </c>
    </row>
    <row r="33" spans="1:4" ht="15.75" thickBot="1">
      <c r="A33" s="94" t="s">
        <v>27</v>
      </c>
      <c r="B33" s="101">
        <f>Lønforløb!B29-Lønforløb!B27</f>
        <v>1233</v>
      </c>
    </row>
    <row r="34" spans="1:4" ht="15.75" thickBot="1">
      <c r="A34" s="95" t="s">
        <v>183</v>
      </c>
      <c r="B34" s="102">
        <f>SUM(B30:B33)</f>
        <v>39091.854650000001</v>
      </c>
      <c r="C34" s="2"/>
    </row>
    <row r="35" spans="1:4" ht="15.75" thickBot="1"/>
    <row r="36" spans="1:4" ht="15.75" thickBot="1">
      <c r="A36" s="291" t="s">
        <v>186</v>
      </c>
      <c r="B36" s="292"/>
    </row>
    <row r="37" spans="1:4">
      <c r="A37" s="92" t="s">
        <v>30</v>
      </c>
      <c r="B37" s="98">
        <f>'Øvrige tillæg'!D5</f>
        <v>336.38062500000001</v>
      </c>
    </row>
    <row r="38" spans="1:4">
      <c r="A38" s="93" t="s">
        <v>31</v>
      </c>
      <c r="B38" s="99">
        <f>'Øvrige tillæg'!D12</f>
        <v>1345.5225</v>
      </c>
    </row>
    <row r="39" spans="1:4">
      <c r="A39" s="93" t="s">
        <v>32</v>
      </c>
      <c r="B39" s="99">
        <f>'Øvrige tillæg'!D7</f>
        <v>874.58962500000007</v>
      </c>
    </row>
    <row r="40" spans="1:4">
      <c r="A40" s="93" t="s">
        <v>33</v>
      </c>
      <c r="B40" s="99">
        <f>'Øvrige tillæg'!D8</f>
        <v>161.46270000000001</v>
      </c>
    </row>
    <row r="41" spans="1:4">
      <c r="A41" s="93" t="s">
        <v>34</v>
      </c>
      <c r="B41" s="99">
        <f>'Øvrige tillæg'!D6</f>
        <v>538.20899999999995</v>
      </c>
    </row>
    <row r="42" spans="1:4">
      <c r="A42" s="93" t="s">
        <v>185</v>
      </c>
      <c r="B42" s="99">
        <f>Undervisertillæg!C19</f>
        <v>145.31643</v>
      </c>
    </row>
    <row r="43" spans="1:4" ht="15.75" thickBot="1">
      <c r="A43" s="94" t="s">
        <v>50</v>
      </c>
      <c r="B43" s="97" t="s">
        <v>36</v>
      </c>
    </row>
    <row r="44" spans="1:4">
      <c r="A44" s="21"/>
      <c r="B44" s="21"/>
      <c r="C44" s="21"/>
      <c r="D44" s="21"/>
    </row>
  </sheetData>
  <mergeCells count="3">
    <mergeCell ref="A36:B36"/>
    <mergeCell ref="A29:B29"/>
    <mergeCell ref="A17:B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5C0B7-30E2-40FF-A4ED-03B26D16A48F}">
  <sheetPr>
    <tabColor theme="0" tint="-0.14999847407452621"/>
  </sheetPr>
  <dimension ref="A1:H23"/>
  <sheetViews>
    <sheetView workbookViewId="0"/>
  </sheetViews>
  <sheetFormatPr defaultRowHeight="15"/>
  <cols>
    <col min="1" max="1" width="60.7109375" customWidth="1"/>
    <col min="2" max="2" width="20.42578125" bestFit="1" customWidth="1"/>
    <col min="3" max="3" width="19.140625" customWidth="1"/>
    <col min="4" max="4" width="19.7109375" customWidth="1"/>
    <col min="5" max="5" width="18.85546875" customWidth="1"/>
  </cols>
  <sheetData>
    <row r="1" spans="1:6" ht="18">
      <c r="A1" s="126">
        <f>Lærere!A1</f>
        <v>45931</v>
      </c>
    </row>
    <row r="2" spans="1:6" ht="18">
      <c r="A2" s="126"/>
    </row>
    <row r="3" spans="1:6" ht="18.75" thickBot="1">
      <c r="A3" s="23" t="s">
        <v>196</v>
      </c>
      <c r="C3" s="21"/>
    </row>
    <row r="4" spans="1:6" ht="15.75" thickBot="1">
      <c r="A4" s="78" t="s">
        <v>180</v>
      </c>
      <c r="B4" s="79" t="s">
        <v>18</v>
      </c>
      <c r="C4" s="79" t="s">
        <v>19</v>
      </c>
      <c r="D4" s="79" t="s">
        <v>20</v>
      </c>
      <c r="E4" s="80" t="s">
        <v>21</v>
      </c>
    </row>
    <row r="5" spans="1:6">
      <c r="A5" s="82" t="s">
        <v>22</v>
      </c>
      <c r="B5" s="139">
        <f>Lønforløb!B21</f>
        <v>32480.5</v>
      </c>
      <c r="C5" s="139">
        <f>B5</f>
        <v>32480.5</v>
      </c>
      <c r="D5" s="139">
        <f>B5</f>
        <v>32480.5</v>
      </c>
      <c r="E5" s="140">
        <f>B5</f>
        <v>32480.5</v>
      </c>
    </row>
    <row r="6" spans="1:6">
      <c r="A6" s="83" t="s">
        <v>23</v>
      </c>
      <c r="B6" s="141">
        <f>Undervisertillæg!D5</f>
        <v>1749.1792500000001</v>
      </c>
      <c r="C6" s="141">
        <f>B6</f>
        <v>1749.1792500000001</v>
      </c>
      <c r="D6" s="141">
        <f>B6</f>
        <v>1749.1792500000001</v>
      </c>
      <c r="E6" s="142">
        <f>B6</f>
        <v>1749.1792500000001</v>
      </c>
    </row>
    <row r="7" spans="1:6">
      <c r="A7" s="83" t="s">
        <v>52</v>
      </c>
      <c r="B7" s="141"/>
      <c r="C7" s="141">
        <f>Lønforløb!B23-Lønforløb!B21</f>
        <v>1057.4199999999983</v>
      </c>
      <c r="D7" s="141"/>
      <c r="E7" s="142"/>
    </row>
    <row r="8" spans="1:6">
      <c r="A8" s="83" t="s">
        <v>25</v>
      </c>
      <c r="B8" s="141"/>
      <c r="C8" s="141"/>
      <c r="D8" s="141">
        <f>Lønforløb!B25-Lønforløb!B21</f>
        <v>2159.1699999999983</v>
      </c>
      <c r="E8" s="142"/>
    </row>
    <row r="9" spans="1:6">
      <c r="A9" s="83" t="s">
        <v>53</v>
      </c>
      <c r="B9" s="141"/>
      <c r="C9" s="141"/>
      <c r="D9" s="141"/>
      <c r="E9" s="142">
        <f>Lønforløb!B27-Lønforløb!B21</f>
        <v>3306.25</v>
      </c>
    </row>
    <row r="10" spans="1:6">
      <c r="A10" s="83" t="s">
        <v>24</v>
      </c>
      <c r="B10" s="141">
        <f>Lønforløb!B22-Lønforløb!B21</f>
        <v>523.41999999999825</v>
      </c>
      <c r="C10" s="141">
        <f>Lønforløb!B24-Lønforløb!B23</f>
        <v>545.58000000000175</v>
      </c>
      <c r="D10" s="141">
        <f>Lønforløb!B26-Lønforløb!B25</f>
        <v>567.91000000000349</v>
      </c>
      <c r="E10" s="142">
        <f>Lønforløb!B28-Lønforløb!B27</f>
        <v>617.75</v>
      </c>
    </row>
    <row r="11" spans="1:6">
      <c r="A11" s="83" t="s">
        <v>54</v>
      </c>
      <c r="B11" s="141">
        <f>Lønforløb!C47</f>
        <v>403.65675000000005</v>
      </c>
      <c r="C11" s="141">
        <f>B11</f>
        <v>403.65675000000005</v>
      </c>
      <c r="D11" s="141"/>
      <c r="E11" s="142"/>
    </row>
    <row r="12" spans="1:6" ht="15.75" thickBot="1">
      <c r="A12" s="286" t="s">
        <v>205</v>
      </c>
      <c r="B12" s="287">
        <f>4800/12*Lønforløb!B41</f>
        <v>645.85080000000005</v>
      </c>
      <c r="C12" s="287">
        <f>4800/12*Lønforløb!B41</f>
        <v>645.85080000000005</v>
      </c>
      <c r="D12" s="287">
        <f>4800/12*Lønforløb!B41</f>
        <v>645.85080000000005</v>
      </c>
      <c r="E12" s="288">
        <f>4800/12*Lønforløb!B41</f>
        <v>645.85080000000005</v>
      </c>
    </row>
    <row r="13" spans="1:6" ht="15.75" thickBot="1">
      <c r="A13" s="85" t="s">
        <v>183</v>
      </c>
      <c r="B13" s="143">
        <f>SUM(B5:B12)</f>
        <v>35802.606800000001</v>
      </c>
      <c r="C13" s="143">
        <f>SUM(C5:C12)</f>
        <v>36882.186800000003</v>
      </c>
      <c r="D13" s="143">
        <f>SUM(D5:D12)</f>
        <v>37602.610050000003</v>
      </c>
      <c r="E13" s="144">
        <f>SUM(E5:E12)</f>
        <v>38799.530050000001</v>
      </c>
      <c r="F13" s="2"/>
    </row>
    <row r="14" spans="1:6" ht="15.75" thickBot="1">
      <c r="B14" s="2"/>
      <c r="C14" s="2"/>
      <c r="D14" s="2"/>
      <c r="E14" s="2"/>
    </row>
    <row r="15" spans="1:6" ht="15.75" thickBot="1">
      <c r="A15" s="289" t="s">
        <v>184</v>
      </c>
      <c r="B15" s="290"/>
    </row>
    <row r="16" spans="1:6">
      <c r="A16" s="82" t="s">
        <v>30</v>
      </c>
      <c r="B16" s="145">
        <f>'Øvrige tillæg'!D5</f>
        <v>336.38062500000001</v>
      </c>
    </row>
    <row r="17" spans="1:8">
      <c r="A17" s="83" t="s">
        <v>31</v>
      </c>
      <c r="B17" s="142">
        <f>'Øvrige tillæg'!D12</f>
        <v>1345.5225</v>
      </c>
    </row>
    <row r="18" spans="1:8">
      <c r="A18" s="83" t="s">
        <v>32</v>
      </c>
      <c r="B18" s="142">
        <f>'Øvrige tillæg'!D7</f>
        <v>874.58962500000007</v>
      </c>
    </row>
    <row r="19" spans="1:8">
      <c r="A19" s="83" t="s">
        <v>33</v>
      </c>
      <c r="B19" s="142">
        <f>'Øvrige tillæg'!D8</f>
        <v>161.46270000000001</v>
      </c>
    </row>
    <row r="20" spans="1:8">
      <c r="A20" s="83" t="s">
        <v>34</v>
      </c>
      <c r="B20" s="142">
        <f>'Øvrige tillæg'!D6</f>
        <v>538.20899999999995</v>
      </c>
    </row>
    <row r="21" spans="1:8">
      <c r="A21" s="83" t="s">
        <v>187</v>
      </c>
      <c r="B21" s="142">
        <f>Undervisertillæg!C6</f>
        <v>145.31643</v>
      </c>
    </row>
    <row r="22" spans="1:8" ht="15.75" thickBot="1">
      <c r="A22" s="84" t="s">
        <v>35</v>
      </c>
      <c r="B22" s="86" t="s">
        <v>36</v>
      </c>
    </row>
    <row r="23" spans="1:8">
      <c r="A23" s="21"/>
      <c r="B23" s="21"/>
      <c r="C23" s="21"/>
      <c r="D23" s="21"/>
      <c r="E23" s="21"/>
      <c r="F23" s="21"/>
      <c r="G23" s="21"/>
      <c r="H23" s="21"/>
    </row>
  </sheetData>
  <mergeCells count="1">
    <mergeCell ref="A15:B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04C3F-D6E8-49AF-B60E-2CC57DCFB0C7}">
  <sheetPr>
    <tabColor theme="0" tint="-0.14999847407452621"/>
  </sheetPr>
  <dimension ref="A1:F81"/>
  <sheetViews>
    <sheetView workbookViewId="0">
      <selection activeCell="A2" sqref="A2"/>
    </sheetView>
  </sheetViews>
  <sheetFormatPr defaultRowHeight="15"/>
  <cols>
    <col min="1" max="1" width="60.7109375" customWidth="1"/>
    <col min="2" max="7" width="35.7109375" customWidth="1"/>
  </cols>
  <sheetData>
    <row r="1" spans="1:5" ht="18">
      <c r="A1" s="126">
        <f>Lærere!A1</f>
        <v>45931</v>
      </c>
    </row>
    <row r="2" spans="1:5" ht="18">
      <c r="A2" s="126"/>
    </row>
    <row r="3" spans="1:5" ht="18.75" thickBot="1">
      <c r="A3" s="23" t="s">
        <v>195</v>
      </c>
    </row>
    <row r="4" spans="1:5">
      <c r="A4" s="295" t="s">
        <v>55</v>
      </c>
      <c r="B4" s="131" t="s">
        <v>56</v>
      </c>
      <c r="C4" s="79" t="s">
        <v>56</v>
      </c>
      <c r="D4" s="79" t="s">
        <v>57</v>
      </c>
      <c r="E4" s="127" t="s">
        <v>57</v>
      </c>
    </row>
    <row r="5" spans="1:5">
      <c r="A5" s="296"/>
      <c r="B5" s="25" t="s">
        <v>58</v>
      </c>
      <c r="C5" s="24" t="s">
        <v>58</v>
      </c>
      <c r="D5" s="24" t="s">
        <v>59</v>
      </c>
      <c r="E5" s="128" t="s">
        <v>59</v>
      </c>
    </row>
    <row r="6" spans="1:5" ht="15.75" thickBot="1">
      <c r="A6" s="297"/>
      <c r="B6" s="132" t="s">
        <v>60</v>
      </c>
      <c r="C6" s="129" t="s">
        <v>61</v>
      </c>
      <c r="D6" s="129" t="s">
        <v>60</v>
      </c>
      <c r="E6" s="130" t="s">
        <v>61</v>
      </c>
    </row>
    <row r="7" spans="1:5">
      <c r="A7" s="133" t="s">
        <v>22</v>
      </c>
      <c r="B7" s="146">
        <f>Lønforløb!B21</f>
        <v>32480.5</v>
      </c>
      <c r="C7" s="146">
        <f>B7</f>
        <v>32480.5</v>
      </c>
      <c r="D7" s="146">
        <f>B7</f>
        <v>32480.5</v>
      </c>
      <c r="E7" s="146">
        <f>B7</f>
        <v>32480.5</v>
      </c>
    </row>
    <row r="8" spans="1:5">
      <c r="A8" s="134" t="s">
        <v>24</v>
      </c>
      <c r="B8" s="147">
        <f>Lønforløb!B22-Lønforløb!B21</f>
        <v>523.41999999999825</v>
      </c>
      <c r="C8" s="147">
        <f>B8</f>
        <v>523.41999999999825</v>
      </c>
      <c r="D8" s="147">
        <f>B8</f>
        <v>523.41999999999825</v>
      </c>
      <c r="E8" s="147">
        <f>B8</f>
        <v>523.41999999999825</v>
      </c>
    </row>
    <row r="9" spans="1:5">
      <c r="A9" s="134" t="s">
        <v>62</v>
      </c>
      <c r="B9" s="147">
        <f>Lønforløb!B25-Lønforløb!B22</f>
        <v>1635.75</v>
      </c>
      <c r="C9" s="147">
        <f>B9</f>
        <v>1635.75</v>
      </c>
      <c r="D9" s="147">
        <f>B9</f>
        <v>1635.75</v>
      </c>
      <c r="E9" s="147">
        <f>B9</f>
        <v>1635.75</v>
      </c>
    </row>
    <row r="10" spans="1:5">
      <c r="A10" s="134" t="s">
        <v>63</v>
      </c>
      <c r="B10" s="147">
        <f>Lønforløb!B30-Lønforløb!B25</f>
        <v>3008.25</v>
      </c>
      <c r="C10" s="147">
        <f>B10</f>
        <v>3008.25</v>
      </c>
      <c r="D10" s="147">
        <f>B10</f>
        <v>3008.25</v>
      </c>
      <c r="E10" s="147">
        <f>B10</f>
        <v>3008.25</v>
      </c>
    </row>
    <row r="11" spans="1:5">
      <c r="A11" s="134" t="s">
        <v>64</v>
      </c>
      <c r="B11" s="147"/>
      <c r="C11" s="147">
        <f>Lønforløb!B31-Lønforløb!B30</f>
        <v>640.58000000000175</v>
      </c>
      <c r="D11" s="147"/>
      <c r="E11" s="147">
        <f>C11</f>
        <v>640.58000000000175</v>
      </c>
    </row>
    <row r="12" spans="1:5">
      <c r="A12" s="134" t="s">
        <v>65</v>
      </c>
      <c r="B12" s="147">
        <f>Lønforløb!C47</f>
        <v>403.65675000000005</v>
      </c>
      <c r="C12" s="147">
        <f>B12</f>
        <v>403.65675000000005</v>
      </c>
      <c r="D12" s="147"/>
      <c r="E12" s="147"/>
    </row>
    <row r="13" spans="1:5">
      <c r="A13" s="134" t="s">
        <v>66</v>
      </c>
      <c r="B13" s="147"/>
      <c r="C13" s="147"/>
      <c r="D13" s="147">
        <f>Lønforløb!C52</f>
        <v>1345.5225</v>
      </c>
      <c r="E13" s="147">
        <f>D13</f>
        <v>1345.5225</v>
      </c>
    </row>
    <row r="14" spans="1:5" ht="15.75" thickBot="1">
      <c r="A14" s="151" t="s">
        <v>67</v>
      </c>
      <c r="B14" s="153">
        <f>Lønforløb!C51</f>
        <v>941.86575000000005</v>
      </c>
      <c r="C14" s="153">
        <f>B14</f>
        <v>941.86575000000005</v>
      </c>
      <c r="D14" s="153">
        <f>Lønforløb!C51</f>
        <v>941.86575000000005</v>
      </c>
      <c r="E14" s="153">
        <f>B14</f>
        <v>941.86575000000005</v>
      </c>
    </row>
    <row r="15" spans="1:5" ht="15.75" thickBot="1">
      <c r="A15" s="152" t="s">
        <v>190</v>
      </c>
      <c r="B15" s="154">
        <f>SUM(B7:B14)</f>
        <v>38993.442499999997</v>
      </c>
      <c r="C15" s="154">
        <f>SUM(C7:C14)</f>
        <v>39634.022499999999</v>
      </c>
      <c r="D15" s="154">
        <f>SUM(D7:D14)</f>
        <v>39935.308249999995</v>
      </c>
      <c r="E15" s="154">
        <f>SUM(E7:E14)</f>
        <v>40575.888249999996</v>
      </c>
    </row>
    <row r="16" spans="1:5">
      <c r="A16" s="26" t="s">
        <v>191</v>
      </c>
    </row>
    <row r="17" spans="1:4">
      <c r="B17" s="27"/>
    </row>
    <row r="18" spans="1:4" ht="15.75" thickBot="1"/>
    <row r="19" spans="1:4">
      <c r="A19" s="295" t="s">
        <v>68</v>
      </c>
      <c r="B19" s="149" t="s">
        <v>69</v>
      </c>
      <c r="C19" s="127" t="s">
        <v>69</v>
      </c>
    </row>
    <row r="20" spans="1:4" ht="15.75" thickBot="1">
      <c r="A20" s="297"/>
      <c r="B20" s="150" t="s">
        <v>70</v>
      </c>
      <c r="C20" s="130" t="s">
        <v>71</v>
      </c>
    </row>
    <row r="21" spans="1:4">
      <c r="A21" s="133" t="s">
        <v>72</v>
      </c>
      <c r="B21" s="167">
        <f>Lønforløb!B35</f>
        <v>41610.42</v>
      </c>
      <c r="C21" s="168">
        <f>B21</f>
        <v>41610.42</v>
      </c>
    </row>
    <row r="22" spans="1:4">
      <c r="A22" s="134" t="s">
        <v>73</v>
      </c>
      <c r="B22" s="147"/>
      <c r="C22" s="169">
        <f>Lønforløb!B38-Lønforløb!B35</f>
        <v>3687</v>
      </c>
    </row>
    <row r="23" spans="1:4">
      <c r="A23" s="134" t="s">
        <v>74</v>
      </c>
      <c r="B23" s="147">
        <f>Lønforløb!C53</f>
        <v>1614.6270000000002</v>
      </c>
      <c r="C23" s="169">
        <f>B23</f>
        <v>1614.6270000000002</v>
      </c>
    </row>
    <row r="24" spans="1:4" ht="15.75" thickBot="1">
      <c r="A24" s="151" t="s">
        <v>75</v>
      </c>
      <c r="B24" s="153"/>
      <c r="C24" s="170">
        <f>Lønforløb!C50</f>
        <v>874.58962500000007</v>
      </c>
    </row>
    <row r="25" spans="1:4" ht="15.75" thickBot="1">
      <c r="A25" s="152" t="s">
        <v>183</v>
      </c>
      <c r="B25" s="154">
        <f>SUM(B21:B24)</f>
        <v>43225.046999999999</v>
      </c>
      <c r="C25" s="171">
        <f>SUM(C21:C24)</f>
        <v>47786.636624999999</v>
      </c>
    </row>
    <row r="28" spans="1:4" ht="15.75" thickBot="1"/>
    <row r="29" spans="1:4">
      <c r="A29" s="295" t="s">
        <v>76</v>
      </c>
      <c r="B29" s="295" t="s">
        <v>77</v>
      </c>
      <c r="C29" s="123" t="s">
        <v>78</v>
      </c>
      <c r="D29" s="124" t="s">
        <v>79</v>
      </c>
    </row>
    <row r="30" spans="1:4" ht="15.75" thickBot="1">
      <c r="A30" s="297"/>
      <c r="B30" s="297"/>
      <c r="C30" s="197" t="s">
        <v>80</v>
      </c>
      <c r="D30" s="198" t="s">
        <v>81</v>
      </c>
    </row>
    <row r="31" spans="1:4">
      <c r="A31" s="155" t="s">
        <v>82</v>
      </c>
      <c r="B31" s="159">
        <f>Lønforløb!B34</f>
        <v>40696.67</v>
      </c>
      <c r="C31" s="159">
        <f>B31</f>
        <v>40696.67</v>
      </c>
      <c r="D31" s="160">
        <f>B31</f>
        <v>40696.67</v>
      </c>
    </row>
    <row r="32" spans="1:4">
      <c r="A32" s="156" t="s">
        <v>62</v>
      </c>
      <c r="B32" s="161">
        <f>Lønforløb!B37-Lønforløb!B34</f>
        <v>2610.0800000000017</v>
      </c>
      <c r="C32" s="161">
        <f>B32</f>
        <v>2610.0800000000017</v>
      </c>
      <c r="D32" s="162">
        <f>B32</f>
        <v>2610.0800000000017</v>
      </c>
    </row>
    <row r="33" spans="1:6">
      <c r="A33" s="156" t="s">
        <v>83</v>
      </c>
      <c r="B33" s="161">
        <f>Lønforløb!C51</f>
        <v>941.86575000000005</v>
      </c>
      <c r="C33" s="161">
        <f>B33</f>
        <v>941.86575000000005</v>
      </c>
      <c r="D33" s="162">
        <f>B33</f>
        <v>941.86575000000005</v>
      </c>
    </row>
    <row r="34" spans="1:6">
      <c r="A34" s="156" t="s">
        <v>84</v>
      </c>
      <c r="B34" s="161"/>
      <c r="C34" s="161">
        <f>Lønforløb!C55</f>
        <v>2018.2837499999998</v>
      </c>
      <c r="D34" s="162">
        <f>C34</f>
        <v>2018.2837499999998</v>
      </c>
    </row>
    <row r="35" spans="1:6">
      <c r="A35" s="156" t="s">
        <v>84</v>
      </c>
      <c r="B35" s="161"/>
      <c r="C35" s="161"/>
      <c r="D35" s="162">
        <f>Lønforløb!C55</f>
        <v>2018.2837499999998</v>
      </c>
    </row>
    <row r="36" spans="1:6">
      <c r="A36" s="156" t="s">
        <v>85</v>
      </c>
      <c r="B36" s="161"/>
      <c r="C36" s="161"/>
      <c r="D36" s="162">
        <f>Lønforløb!C57</f>
        <v>4695.873525</v>
      </c>
    </row>
    <row r="37" spans="1:6" ht="15.75" thickBot="1">
      <c r="A37" s="157" t="s">
        <v>75</v>
      </c>
      <c r="B37" s="163"/>
      <c r="C37" s="163"/>
      <c r="D37" s="164">
        <f>Lønforløb!C50</f>
        <v>874.58962500000007</v>
      </c>
    </row>
    <row r="38" spans="1:6" ht="15.75" thickBot="1">
      <c r="A38" s="158" t="s">
        <v>183</v>
      </c>
      <c r="B38" s="165">
        <f>SUM(B31:B35)</f>
        <v>44248.615749999997</v>
      </c>
      <c r="C38" s="165">
        <f>SUM(C31:C35)</f>
        <v>46266.8995</v>
      </c>
      <c r="D38" s="166">
        <f>SUM(D31:D37)</f>
        <v>53855.646400000005</v>
      </c>
    </row>
    <row r="40" spans="1:6" ht="15.75" thickBot="1">
      <c r="B40" s="2"/>
      <c r="C40" s="2"/>
      <c r="D40" s="2"/>
      <c r="F40" s="2"/>
    </row>
    <row r="41" spans="1:6" ht="15.75" thickBot="1">
      <c r="A41" s="199" t="s">
        <v>86</v>
      </c>
      <c r="B41" s="200" t="s">
        <v>87</v>
      </c>
      <c r="C41" s="201" t="s">
        <v>88</v>
      </c>
    </row>
    <row r="42" spans="1:6">
      <c r="A42" s="172" t="s">
        <v>92</v>
      </c>
      <c r="B42" s="181">
        <f>Lønforløb!B21</f>
        <v>32480.5</v>
      </c>
      <c r="C42" s="182">
        <f>B42</f>
        <v>32480.5</v>
      </c>
    </row>
    <row r="43" spans="1:6">
      <c r="A43" s="173" t="s">
        <v>54</v>
      </c>
      <c r="B43" s="183">
        <f>Lønforløb!C47</f>
        <v>403.65675000000005</v>
      </c>
      <c r="C43" s="184">
        <f>B43</f>
        <v>403.65675000000005</v>
      </c>
    </row>
    <row r="44" spans="1:6">
      <c r="A44" s="173" t="s">
        <v>94</v>
      </c>
      <c r="B44" s="183">
        <f>Lønforløb!B23-Lønforløb!B21</f>
        <v>1057.4199999999983</v>
      </c>
      <c r="C44" s="184">
        <f>B44</f>
        <v>1057.4199999999983</v>
      </c>
    </row>
    <row r="45" spans="1:6">
      <c r="A45" s="173" t="s">
        <v>96</v>
      </c>
      <c r="B45" s="183"/>
      <c r="C45" s="184">
        <f>Lønforløb!B29-Lønforløb!B23</f>
        <v>3481.8300000000017</v>
      </c>
    </row>
    <row r="46" spans="1:6" ht="15.75" thickBot="1">
      <c r="A46" s="174"/>
      <c r="B46" s="185"/>
      <c r="C46" s="186"/>
    </row>
    <row r="47" spans="1:6" ht="15.75" thickBot="1">
      <c r="A47" s="175" t="s">
        <v>183</v>
      </c>
      <c r="B47" s="187">
        <f>SUM(B42:B46)</f>
        <v>33941.57675</v>
      </c>
      <c r="C47" s="188">
        <f>SUM(C42:C46)</f>
        <v>37423.406750000002</v>
      </c>
    </row>
    <row r="48" spans="1:6" ht="15.75" thickBot="1">
      <c r="B48" s="2"/>
      <c r="C48" s="2"/>
    </row>
    <row r="49" spans="1:3" ht="15.75" thickBot="1">
      <c r="A49" s="40" t="s">
        <v>98</v>
      </c>
      <c r="B49" s="121" t="s">
        <v>90</v>
      </c>
      <c r="C49" s="96" t="s">
        <v>91</v>
      </c>
    </row>
    <row r="50" spans="1:3">
      <c r="A50" s="172" t="s">
        <v>82</v>
      </c>
      <c r="B50" s="181">
        <f>Lønforløb!B34</f>
        <v>40696.67</v>
      </c>
      <c r="C50" s="182">
        <f>B50</f>
        <v>40696.67</v>
      </c>
    </row>
    <row r="51" spans="1:3">
      <c r="A51" s="173" t="s">
        <v>93</v>
      </c>
      <c r="B51" s="183">
        <f>Lønforløb!C53</f>
        <v>1614.6270000000002</v>
      </c>
      <c r="C51" s="184">
        <f>B51</f>
        <v>1614.6270000000002</v>
      </c>
    </row>
    <row r="52" spans="1:3">
      <c r="A52" s="173" t="s">
        <v>99</v>
      </c>
      <c r="B52" s="183">
        <f>Lønforløb!C49</f>
        <v>740.037375</v>
      </c>
      <c r="C52" s="184">
        <f>B52</f>
        <v>740.037375</v>
      </c>
    </row>
    <row r="53" spans="1:3">
      <c r="A53" s="173" t="s">
        <v>95</v>
      </c>
      <c r="B53" s="183"/>
      <c r="C53" s="184">
        <f>Lønforløb!C56</f>
        <v>2691.0450000000001</v>
      </c>
    </row>
    <row r="54" spans="1:3" ht="15.75" thickBot="1">
      <c r="A54" s="174" t="s">
        <v>75</v>
      </c>
      <c r="B54" s="185"/>
      <c r="C54" s="186">
        <f>Lønforløb!C50</f>
        <v>874.58962500000007</v>
      </c>
    </row>
    <row r="55" spans="1:3" ht="15.75" thickBot="1">
      <c r="A55" s="175" t="s">
        <v>183</v>
      </c>
      <c r="B55" s="187">
        <f>SUM(B50:B54)</f>
        <v>43051.334374999999</v>
      </c>
      <c r="C55" s="188">
        <f>SUM(C50:C54)</f>
        <v>46616.968999999997</v>
      </c>
    </row>
    <row r="56" spans="1:3" ht="15.75" thickBot="1"/>
    <row r="57" spans="1:3" ht="15.75" thickBot="1">
      <c r="A57" s="40" t="s">
        <v>89</v>
      </c>
      <c r="B57" s="176" t="s">
        <v>90</v>
      </c>
      <c r="C57" s="202" t="s">
        <v>91</v>
      </c>
    </row>
    <row r="58" spans="1:3">
      <c r="A58" s="172" t="s">
        <v>72</v>
      </c>
      <c r="B58" s="181">
        <f>Lønforløb!B35</f>
        <v>41610.42</v>
      </c>
      <c r="C58" s="182">
        <f>B58</f>
        <v>41610.42</v>
      </c>
    </row>
    <row r="59" spans="1:3">
      <c r="A59" s="173" t="s">
        <v>93</v>
      </c>
      <c r="B59" s="183">
        <f>Lønforløb!C53</f>
        <v>1614.6270000000002</v>
      </c>
      <c r="C59" s="184">
        <f>B59</f>
        <v>1614.6270000000002</v>
      </c>
    </row>
    <row r="60" spans="1:3">
      <c r="A60" s="173" t="s">
        <v>95</v>
      </c>
      <c r="B60" s="183"/>
      <c r="C60" s="184">
        <f>Lønforløb!C56</f>
        <v>2691.0450000000001</v>
      </c>
    </row>
    <row r="61" spans="1:3" ht="15.75" thickBot="1">
      <c r="A61" s="174" t="s">
        <v>75</v>
      </c>
      <c r="B61" s="185"/>
      <c r="C61" s="186">
        <f>Lønforløb!C50</f>
        <v>874.58962500000007</v>
      </c>
    </row>
    <row r="62" spans="1:3" ht="15.75" thickBot="1">
      <c r="A62" s="175" t="s">
        <v>183</v>
      </c>
      <c r="B62" s="187">
        <f>SUM(B58:B61)</f>
        <v>43225.046999999999</v>
      </c>
      <c r="C62" s="188">
        <f>SUM(C58:C61)</f>
        <v>46790.681624999997</v>
      </c>
    </row>
    <row r="64" spans="1:3" ht="15.75" thickBot="1"/>
    <row r="65" spans="1:4" ht="15.75" thickBot="1">
      <c r="A65" s="40" t="s">
        <v>100</v>
      </c>
      <c r="B65" s="121" t="s">
        <v>90</v>
      </c>
      <c r="C65" s="121" t="s">
        <v>91</v>
      </c>
      <c r="D65" s="96"/>
    </row>
    <row r="66" spans="1:4">
      <c r="A66" s="177" t="s">
        <v>72</v>
      </c>
      <c r="B66" s="189">
        <f>Lønforløb!B35</f>
        <v>41610.42</v>
      </c>
      <c r="C66" s="189">
        <f>B66</f>
        <v>41610.42</v>
      </c>
      <c r="D66" s="190"/>
    </row>
    <row r="67" spans="1:4">
      <c r="A67" s="178" t="s">
        <v>75</v>
      </c>
      <c r="B67" s="191"/>
      <c r="C67" s="191">
        <f>Lønforløb!C50</f>
        <v>874.58962500000007</v>
      </c>
      <c r="D67" s="192"/>
    </row>
    <row r="68" spans="1:4">
      <c r="A68" s="178" t="s">
        <v>93</v>
      </c>
      <c r="B68" s="191">
        <f>Lønforløb!C53</f>
        <v>1614.6270000000002</v>
      </c>
      <c r="C68" s="191">
        <f>B68</f>
        <v>1614.6270000000002</v>
      </c>
      <c r="D68" s="192"/>
    </row>
    <row r="69" spans="1:4" ht="15.75" thickBot="1">
      <c r="A69" s="179" t="s">
        <v>95</v>
      </c>
      <c r="B69" s="193"/>
      <c r="C69" s="193">
        <f>Lønforløb!C56</f>
        <v>2691.0450000000001</v>
      </c>
      <c r="D69" s="194"/>
    </row>
    <row r="70" spans="1:4" ht="15.75" thickBot="1">
      <c r="A70" s="180" t="s">
        <v>183</v>
      </c>
      <c r="B70" s="195">
        <f>SUM(B66:B68)</f>
        <v>43225.046999999999</v>
      </c>
      <c r="C70" s="195">
        <f>SUM(C66:C69)</f>
        <v>46790.681624999997</v>
      </c>
      <c r="D70" s="196"/>
    </row>
    <row r="72" spans="1:4" ht="15.75" thickBot="1"/>
    <row r="73" spans="1:4" ht="15.75" thickBot="1">
      <c r="A73" s="40" t="s">
        <v>102</v>
      </c>
      <c r="B73" s="121" t="s">
        <v>90</v>
      </c>
      <c r="C73" s="121" t="s">
        <v>101</v>
      </c>
      <c r="D73" s="96" t="s">
        <v>103</v>
      </c>
    </row>
    <row r="74" spans="1:4">
      <c r="A74" s="203" t="s">
        <v>72</v>
      </c>
      <c r="B74" s="207">
        <f>Lønforløb!B35</f>
        <v>41610.42</v>
      </c>
      <c r="C74" s="207">
        <f>B74</f>
        <v>41610.42</v>
      </c>
      <c r="D74" s="210">
        <f>C74</f>
        <v>41610.42</v>
      </c>
    </row>
    <row r="75" spans="1:4">
      <c r="A75" s="204" t="s">
        <v>104</v>
      </c>
      <c r="B75" s="208">
        <f>Lønforløb!B36-Lønforløb!B35</f>
        <v>938.91000000000349</v>
      </c>
      <c r="C75" s="208">
        <f>B75</f>
        <v>938.91000000000349</v>
      </c>
      <c r="D75" s="211">
        <f>B75</f>
        <v>938.91000000000349</v>
      </c>
    </row>
    <row r="76" spans="1:4">
      <c r="A76" s="204" t="s">
        <v>105</v>
      </c>
      <c r="B76" s="208"/>
      <c r="C76" s="208">
        <f>6700*Lønforløb!B41/12</f>
        <v>901.50007500000004</v>
      </c>
      <c r="D76" s="211">
        <f>C76</f>
        <v>901.50007500000004</v>
      </c>
    </row>
    <row r="77" spans="1:4">
      <c r="A77" s="204" t="s">
        <v>93</v>
      </c>
      <c r="B77" s="208">
        <f>Lønforløb!C53</f>
        <v>1614.6270000000002</v>
      </c>
      <c r="C77" s="208">
        <f>B77</f>
        <v>1614.6270000000002</v>
      </c>
      <c r="D77" s="211">
        <f>B77</f>
        <v>1614.6270000000002</v>
      </c>
    </row>
    <row r="78" spans="1:4" ht="15.75" thickBot="1">
      <c r="A78" s="205" t="s">
        <v>106</v>
      </c>
      <c r="B78" s="148"/>
      <c r="C78" s="148"/>
      <c r="D78" s="212">
        <f>C76</f>
        <v>901.50007500000004</v>
      </c>
    </row>
    <row r="79" spans="1:4" ht="15.75" thickBot="1">
      <c r="A79" s="206" t="s">
        <v>183</v>
      </c>
      <c r="B79" s="209">
        <f>SUM(B74:B78)</f>
        <v>44163.957000000002</v>
      </c>
      <c r="C79" s="209">
        <f>SUM(C74:C78)</f>
        <v>45065.457075000006</v>
      </c>
      <c r="D79" s="213">
        <f>SUM(D74:D78)</f>
        <v>45966.957150000009</v>
      </c>
    </row>
    <row r="81" spans="1:1">
      <c r="A81" s="214" t="s">
        <v>192</v>
      </c>
    </row>
  </sheetData>
  <mergeCells count="4">
    <mergeCell ref="A4:A6"/>
    <mergeCell ref="A19:A20"/>
    <mergeCell ref="A29:A30"/>
    <mergeCell ref="B29:B30"/>
  </mergeCells>
  <pageMargins left="0.7" right="0.7" top="0.75" bottom="0.75" header="0.3" footer="0.3"/>
  <ignoredErrors>
    <ignoredError sqref="C11 C14 C22 D75:D76 C76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F9F74-1304-4B02-9806-3A22F9E63453}">
  <sheetPr>
    <tabColor theme="9" tint="-0.249977111117893"/>
  </sheetPr>
  <dimension ref="A1:F66"/>
  <sheetViews>
    <sheetView workbookViewId="0">
      <selection activeCell="A2" sqref="A2"/>
    </sheetView>
  </sheetViews>
  <sheetFormatPr defaultRowHeight="15"/>
  <cols>
    <col min="1" max="1" width="60.7109375" customWidth="1"/>
    <col min="2" max="5" width="35.7109375" customWidth="1"/>
    <col min="6" max="6" width="11.85546875" bestFit="1" customWidth="1"/>
  </cols>
  <sheetData>
    <row r="1" spans="1:5" ht="18">
      <c r="A1" s="126">
        <f>Lærere!A1</f>
        <v>45931</v>
      </c>
    </row>
    <row r="3" spans="1:5" ht="19.5">
      <c r="A3" s="38" t="s">
        <v>156</v>
      </c>
    </row>
    <row r="5" spans="1:5" ht="15.75">
      <c r="A5" s="305" t="s">
        <v>157</v>
      </c>
      <c r="B5" s="306"/>
    </row>
    <row r="6" spans="1:5">
      <c r="A6" s="35" t="s">
        <v>158</v>
      </c>
      <c r="B6" s="35" t="s">
        <v>159</v>
      </c>
      <c r="C6" s="35" t="s">
        <v>160</v>
      </c>
      <c r="D6" s="35" t="s">
        <v>161</v>
      </c>
      <c r="E6" s="35" t="s">
        <v>162</v>
      </c>
    </row>
    <row r="7" spans="1:5">
      <c r="A7" s="29" t="s">
        <v>163</v>
      </c>
      <c r="B7" s="41" t="s">
        <v>164</v>
      </c>
      <c r="C7" s="42" t="s">
        <v>165</v>
      </c>
      <c r="D7" s="42" t="s">
        <v>166</v>
      </c>
      <c r="E7" s="42" t="s">
        <v>167</v>
      </c>
    </row>
    <row r="8" spans="1:5">
      <c r="A8" s="29" t="s">
        <v>193</v>
      </c>
      <c r="B8" s="41" t="s">
        <v>164</v>
      </c>
      <c r="C8" s="42" t="s">
        <v>168</v>
      </c>
      <c r="D8" s="42" t="s">
        <v>169</v>
      </c>
      <c r="E8" s="42" t="s">
        <v>170</v>
      </c>
    </row>
    <row r="9" spans="1:5">
      <c r="A9" s="29" t="s">
        <v>171</v>
      </c>
      <c r="B9" s="41" t="s">
        <v>172</v>
      </c>
      <c r="C9" s="42" t="s">
        <v>173</v>
      </c>
      <c r="D9" s="42" t="s">
        <v>174</v>
      </c>
      <c r="E9" s="42" t="s">
        <v>175</v>
      </c>
    </row>
    <row r="10" spans="1:5">
      <c r="B10" s="12"/>
      <c r="C10" s="43"/>
      <c r="D10" s="43"/>
      <c r="E10" s="43"/>
    </row>
    <row r="11" spans="1:5" ht="15.75">
      <c r="A11" s="305" t="s">
        <v>176</v>
      </c>
      <c r="B11" s="306"/>
    </row>
    <row r="12" spans="1:5">
      <c r="A12" s="36" t="s">
        <v>158</v>
      </c>
      <c r="B12" s="36" t="s">
        <v>159</v>
      </c>
    </row>
    <row r="13" spans="1:5">
      <c r="A13" s="37" t="s">
        <v>163</v>
      </c>
      <c r="B13" s="44" t="s">
        <v>177</v>
      </c>
    </row>
    <row r="14" spans="1:5">
      <c r="A14" s="37" t="s">
        <v>171</v>
      </c>
      <c r="B14" s="44" t="s">
        <v>178</v>
      </c>
    </row>
    <row r="15" spans="1:5" ht="15.75" thickBot="1"/>
    <row r="16" spans="1:5" ht="15.75" thickBot="1">
      <c r="A16" s="5" t="s">
        <v>11</v>
      </c>
      <c r="B16" s="279" t="s">
        <v>12</v>
      </c>
      <c r="D16" s="1"/>
    </row>
    <row r="17" spans="1:6" ht="15.75">
      <c r="A17" s="6">
        <v>27</v>
      </c>
      <c r="B17" s="280">
        <v>30490.67</v>
      </c>
      <c r="E17" s="2"/>
    </row>
    <row r="18" spans="1:6" ht="15.75">
      <c r="A18" s="7">
        <v>28</v>
      </c>
      <c r="B18" s="280">
        <v>30972.92</v>
      </c>
      <c r="E18" s="3"/>
    </row>
    <row r="19" spans="1:6" ht="15.75">
      <c r="A19" s="7">
        <v>29</v>
      </c>
      <c r="B19" s="280">
        <v>31465.33</v>
      </c>
      <c r="E19" s="4"/>
    </row>
    <row r="20" spans="1:6" ht="16.5" thickBot="1">
      <c r="A20" s="9">
        <v>30</v>
      </c>
      <c r="B20" s="280">
        <v>31967.42</v>
      </c>
      <c r="E20" s="2"/>
    </row>
    <row r="21" spans="1:6" ht="15.75">
      <c r="A21" s="6">
        <v>31</v>
      </c>
      <c r="B21" s="280">
        <v>32480.5</v>
      </c>
    </row>
    <row r="22" spans="1:6" ht="15.75">
      <c r="A22" s="7">
        <v>32</v>
      </c>
      <c r="B22" s="280">
        <v>33003.919999999998</v>
      </c>
      <c r="E22" s="4"/>
      <c r="F22" s="4"/>
    </row>
    <row r="23" spans="1:6" ht="15.75">
      <c r="A23" s="7">
        <v>33</v>
      </c>
      <c r="B23" s="280">
        <v>33537.919999999998</v>
      </c>
    </row>
    <row r="24" spans="1:6" ht="15.75">
      <c r="A24" s="7">
        <v>34</v>
      </c>
      <c r="B24" s="280">
        <v>34083.5</v>
      </c>
    </row>
    <row r="25" spans="1:6" ht="16.5" thickBot="1">
      <c r="A25" s="9">
        <v>35</v>
      </c>
      <c r="B25" s="280">
        <v>34639.67</v>
      </c>
    </row>
    <row r="26" spans="1:6" ht="15.75">
      <c r="A26" s="6">
        <v>36</v>
      </c>
      <c r="B26" s="280">
        <v>35207.58</v>
      </c>
      <c r="C26" s="8"/>
    </row>
    <row r="27" spans="1:6" ht="15.75">
      <c r="A27" s="7">
        <v>37</v>
      </c>
      <c r="B27" s="280">
        <v>35786.75</v>
      </c>
      <c r="C27" s="8"/>
    </row>
    <row r="28" spans="1:6" ht="15.75">
      <c r="A28" s="7">
        <v>38</v>
      </c>
      <c r="B28" s="280">
        <v>36404.5</v>
      </c>
      <c r="C28" s="8"/>
    </row>
    <row r="29" spans="1:6" ht="15.75">
      <c r="A29" s="7">
        <v>39</v>
      </c>
      <c r="B29" s="280">
        <v>37019.75</v>
      </c>
      <c r="C29" s="8"/>
    </row>
    <row r="30" spans="1:6" ht="16.5" thickBot="1">
      <c r="A30" s="9">
        <v>40</v>
      </c>
      <c r="B30" s="280">
        <v>37647.919999999998</v>
      </c>
      <c r="C30" s="8"/>
    </row>
    <row r="31" spans="1:6" ht="15.75">
      <c r="A31" s="6">
        <v>41</v>
      </c>
      <c r="B31" s="280">
        <v>38288.5</v>
      </c>
      <c r="C31" s="8"/>
    </row>
    <row r="32" spans="1:6" ht="15.75">
      <c r="A32" s="7">
        <v>42</v>
      </c>
      <c r="B32" s="280">
        <v>38941.83</v>
      </c>
      <c r="C32" s="8"/>
    </row>
    <row r="33" spans="1:4" ht="15.75">
      <c r="A33" s="7">
        <v>43</v>
      </c>
      <c r="B33" s="280">
        <v>39807.25</v>
      </c>
      <c r="C33" s="8"/>
    </row>
    <row r="34" spans="1:4" ht="15.75">
      <c r="A34" s="7">
        <v>44</v>
      </c>
      <c r="B34" s="280">
        <v>40696.67</v>
      </c>
      <c r="C34" s="8"/>
    </row>
    <row r="35" spans="1:4" ht="16.5" thickBot="1">
      <c r="A35" s="9">
        <v>45</v>
      </c>
      <c r="B35" s="280">
        <v>41610.42</v>
      </c>
      <c r="C35" s="8"/>
    </row>
    <row r="36" spans="1:4" ht="15.75">
      <c r="A36" s="6">
        <v>46</v>
      </c>
      <c r="B36" s="280">
        <v>42549.33</v>
      </c>
      <c r="C36" s="8"/>
      <c r="D36" s="4"/>
    </row>
    <row r="37" spans="1:4" ht="15.75">
      <c r="A37" s="7">
        <v>47</v>
      </c>
      <c r="B37" s="280">
        <v>43306.75</v>
      </c>
      <c r="C37" s="8"/>
    </row>
    <row r="38" spans="1:4" ht="15.75">
      <c r="A38" s="7">
        <v>48</v>
      </c>
      <c r="B38" s="280">
        <v>45297.42</v>
      </c>
      <c r="C38" s="8"/>
    </row>
    <row r="39" spans="1:4" ht="16.5" thickBot="1">
      <c r="A39" s="9">
        <v>49</v>
      </c>
      <c r="B39" s="280">
        <v>48337.33</v>
      </c>
      <c r="C39" s="8"/>
    </row>
    <row r="40" spans="1:4" ht="16.5" thickBot="1">
      <c r="A40" s="12"/>
      <c r="B40" s="13"/>
      <c r="C40" s="8"/>
    </row>
    <row r="41" spans="1:4" ht="42.75" thickBot="1">
      <c r="A41" s="217" t="s">
        <v>194</v>
      </c>
      <c r="B41" s="218">
        <v>1.614627</v>
      </c>
    </row>
    <row r="42" spans="1:4" ht="15.75">
      <c r="C42" s="8"/>
    </row>
    <row r="43" spans="1:4" ht="15.75">
      <c r="C43" s="8"/>
    </row>
    <row r="44" spans="1:4" ht="15.75">
      <c r="A44" s="10" t="s">
        <v>17</v>
      </c>
      <c r="D44" s="11"/>
    </row>
    <row r="45" spans="1:4">
      <c r="A45" s="16" t="s">
        <v>13</v>
      </c>
      <c r="B45" s="16" t="s">
        <v>14</v>
      </c>
      <c r="C45" s="16" t="s">
        <v>15</v>
      </c>
      <c r="D45" s="2"/>
    </row>
    <row r="46" spans="1:4">
      <c r="A46" s="215">
        <v>2000</v>
      </c>
      <c r="B46" s="17">
        <f>A46*$B$41</f>
        <v>3229.2539999999999</v>
      </c>
      <c r="C46" s="18">
        <f t="shared" ref="C46:C57" si="0">B46/12</f>
        <v>269.10449999999997</v>
      </c>
    </row>
    <row r="47" spans="1:4">
      <c r="A47" s="215">
        <v>3000</v>
      </c>
      <c r="B47" s="17">
        <f t="shared" ref="B47:B57" si="1">A47*$B$41</f>
        <v>4843.8810000000003</v>
      </c>
      <c r="C47" s="18">
        <f t="shared" si="0"/>
        <v>403.65675000000005</v>
      </c>
    </row>
    <row r="48" spans="1:4">
      <c r="A48" s="215">
        <v>4000</v>
      </c>
      <c r="B48" s="17">
        <f t="shared" si="1"/>
        <v>6458.5079999999998</v>
      </c>
      <c r="C48" s="18">
        <f t="shared" si="0"/>
        <v>538.20899999999995</v>
      </c>
    </row>
    <row r="49" spans="1:4">
      <c r="A49" s="215">
        <v>5500</v>
      </c>
      <c r="B49" s="17">
        <f t="shared" si="1"/>
        <v>8880.4485000000004</v>
      </c>
      <c r="C49" s="18">
        <f t="shared" si="0"/>
        <v>740.037375</v>
      </c>
    </row>
    <row r="50" spans="1:4">
      <c r="A50" s="215">
        <v>6500</v>
      </c>
      <c r="B50" s="17">
        <f t="shared" si="1"/>
        <v>10495.075500000001</v>
      </c>
      <c r="C50" s="18">
        <f t="shared" si="0"/>
        <v>874.58962500000007</v>
      </c>
    </row>
    <row r="51" spans="1:4">
      <c r="A51" s="215">
        <v>7000</v>
      </c>
      <c r="B51" s="17">
        <f t="shared" si="1"/>
        <v>11302.389000000001</v>
      </c>
      <c r="C51" s="18">
        <f t="shared" si="0"/>
        <v>941.86575000000005</v>
      </c>
    </row>
    <row r="52" spans="1:4">
      <c r="A52" s="215">
        <v>10000</v>
      </c>
      <c r="B52" s="17">
        <f t="shared" si="1"/>
        <v>16146.27</v>
      </c>
      <c r="C52" s="18">
        <f t="shared" si="0"/>
        <v>1345.5225</v>
      </c>
    </row>
    <row r="53" spans="1:4">
      <c r="A53" s="215">
        <v>12000</v>
      </c>
      <c r="B53" s="17">
        <f t="shared" si="1"/>
        <v>19375.524000000001</v>
      </c>
      <c r="C53" s="18">
        <f t="shared" si="0"/>
        <v>1614.6270000000002</v>
      </c>
    </row>
    <row r="54" spans="1:4">
      <c r="A54" s="215">
        <v>13000</v>
      </c>
      <c r="B54" s="17">
        <f t="shared" si="1"/>
        <v>20990.151000000002</v>
      </c>
      <c r="C54" s="18">
        <f t="shared" si="0"/>
        <v>1749.1792500000001</v>
      </c>
    </row>
    <row r="55" spans="1:4">
      <c r="A55" s="216">
        <v>15000</v>
      </c>
      <c r="B55" s="17">
        <f t="shared" si="1"/>
        <v>24219.404999999999</v>
      </c>
      <c r="C55" s="18">
        <f t="shared" si="0"/>
        <v>2018.2837499999998</v>
      </c>
    </row>
    <row r="56" spans="1:4">
      <c r="A56" s="216">
        <v>20000</v>
      </c>
      <c r="B56" s="17">
        <f t="shared" si="1"/>
        <v>32292.54</v>
      </c>
      <c r="C56" s="18">
        <f t="shared" si="0"/>
        <v>2691.0450000000001</v>
      </c>
    </row>
    <row r="57" spans="1:4">
      <c r="A57" s="216">
        <v>34900</v>
      </c>
      <c r="B57" s="17">
        <f t="shared" si="1"/>
        <v>56350.482300000003</v>
      </c>
      <c r="C57" s="18">
        <f t="shared" si="0"/>
        <v>4695.873525</v>
      </c>
    </row>
    <row r="59" spans="1:4" ht="15.75" thickBot="1"/>
    <row r="60" spans="1:4" ht="16.5" thickBot="1">
      <c r="A60" s="307" t="s">
        <v>16</v>
      </c>
      <c r="B60" s="308"/>
    </row>
    <row r="61" spans="1:4">
      <c r="A61" s="302" t="s">
        <v>0</v>
      </c>
      <c r="B61" s="303"/>
      <c r="C61" s="304"/>
    </row>
    <row r="62" spans="1:4">
      <c r="A62" s="298" t="s">
        <v>1</v>
      </c>
      <c r="B62" s="299"/>
      <c r="C62" s="14" t="s">
        <v>2</v>
      </c>
      <c r="D62" t="s">
        <v>3</v>
      </c>
    </row>
    <row r="63" spans="1:4" ht="15.75" thickBot="1">
      <c r="A63" s="300" t="s">
        <v>4</v>
      </c>
      <c r="B63" s="301"/>
      <c r="C63" s="15" t="s">
        <v>5</v>
      </c>
      <c r="D63" t="s">
        <v>6</v>
      </c>
    </row>
    <row r="64" spans="1:4">
      <c r="A64" s="302" t="s">
        <v>7</v>
      </c>
      <c r="B64" s="303"/>
      <c r="C64" s="304"/>
    </row>
    <row r="65" spans="1:3">
      <c r="A65" s="298" t="s">
        <v>8</v>
      </c>
      <c r="B65" s="299"/>
      <c r="C65" s="14" t="s">
        <v>2</v>
      </c>
    </row>
    <row r="66" spans="1:3" ht="15.75" thickBot="1">
      <c r="A66" s="300" t="s">
        <v>9</v>
      </c>
      <c r="B66" s="301"/>
      <c r="C66" s="15" t="s">
        <v>10</v>
      </c>
    </row>
  </sheetData>
  <mergeCells count="9">
    <mergeCell ref="A65:B65"/>
    <mergeCell ref="A66:B66"/>
    <mergeCell ref="A61:C61"/>
    <mergeCell ref="A64:C64"/>
    <mergeCell ref="A5:B5"/>
    <mergeCell ref="A11:B11"/>
    <mergeCell ref="A60:B60"/>
    <mergeCell ref="A62:B62"/>
    <mergeCell ref="A63:B6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D48E5-7421-4E13-9422-48C24672E092}">
  <sheetPr>
    <tabColor theme="0" tint="-0.14999847407452621"/>
  </sheetPr>
  <dimension ref="A1:C10"/>
  <sheetViews>
    <sheetView workbookViewId="0">
      <selection activeCell="A2" sqref="A2"/>
    </sheetView>
  </sheetViews>
  <sheetFormatPr defaultRowHeight="15"/>
  <cols>
    <col min="1" max="1" width="67.42578125" bestFit="1" customWidth="1"/>
    <col min="3" max="3" width="20.42578125" bestFit="1" customWidth="1"/>
  </cols>
  <sheetData>
    <row r="1" spans="1:3" ht="18">
      <c r="A1" s="126">
        <f>Lærere!A1</f>
        <v>45931</v>
      </c>
    </row>
    <row r="3" spans="1:3" ht="18">
      <c r="A3" s="23" t="s">
        <v>199</v>
      </c>
    </row>
    <row r="4" spans="1:3">
      <c r="A4" s="309" t="s">
        <v>107</v>
      </c>
      <c r="B4" s="310"/>
      <c r="C4" s="311"/>
    </row>
    <row r="5" spans="1:3">
      <c r="A5" s="30"/>
      <c r="B5" s="30"/>
      <c r="C5" s="31" t="s">
        <v>14</v>
      </c>
    </row>
    <row r="6" spans="1:3">
      <c r="A6" s="32" t="s">
        <v>108</v>
      </c>
      <c r="B6" s="33"/>
      <c r="C6" s="34">
        <v>311.72000000000003</v>
      </c>
    </row>
    <row r="7" spans="1:3">
      <c r="A7" s="32" t="s">
        <v>109</v>
      </c>
      <c r="B7" s="33"/>
      <c r="C7" s="34">
        <v>297.18</v>
      </c>
    </row>
    <row r="8" spans="1:3">
      <c r="A8" s="32" t="s">
        <v>51</v>
      </c>
      <c r="B8" s="33"/>
      <c r="C8" s="34">
        <v>250.93</v>
      </c>
    </row>
    <row r="10" spans="1:3">
      <c r="A10" t="s">
        <v>110</v>
      </c>
    </row>
  </sheetData>
  <mergeCells count="1">
    <mergeCell ref="A4:C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6A5ED-5EB3-4F75-B754-F5D3DDF2DFEA}">
  <sheetPr>
    <tabColor theme="0" tint="-0.14999847407452621"/>
  </sheetPr>
  <dimension ref="A1:E38"/>
  <sheetViews>
    <sheetView workbookViewId="0">
      <selection activeCell="A2" sqref="A2"/>
    </sheetView>
  </sheetViews>
  <sheetFormatPr defaultRowHeight="15"/>
  <cols>
    <col min="1" max="1" width="60.7109375" customWidth="1"/>
    <col min="2" max="5" width="35.7109375" customWidth="1"/>
  </cols>
  <sheetData>
    <row r="1" spans="1:5" ht="18">
      <c r="A1" s="126">
        <f>Lærere!A1</f>
        <v>45931</v>
      </c>
    </row>
    <row r="2" spans="1:5" ht="18">
      <c r="A2" s="20"/>
    </row>
    <row r="3" spans="1:5" ht="18.75" thickBot="1">
      <c r="A3" s="312" t="s">
        <v>200</v>
      </c>
      <c r="B3" s="312"/>
      <c r="C3" s="312"/>
      <c r="D3" s="312"/>
    </row>
    <row r="4" spans="1:5" ht="16.5" thickBot="1">
      <c r="A4" s="222" t="s">
        <v>111</v>
      </c>
      <c r="B4" s="220" t="s">
        <v>13</v>
      </c>
      <c r="C4" s="220" t="s">
        <v>112</v>
      </c>
      <c r="D4" s="219" t="s">
        <v>113</v>
      </c>
      <c r="E4" t="s">
        <v>115</v>
      </c>
    </row>
    <row r="5" spans="1:5">
      <c r="A5" s="250" t="s">
        <v>114</v>
      </c>
      <c r="B5" s="251">
        <v>13000</v>
      </c>
      <c r="C5" s="251">
        <f>B5*$C$38</f>
        <v>20990.151000000002</v>
      </c>
      <c r="D5" s="252">
        <f>C5/12</f>
        <v>1749.1792500000001</v>
      </c>
      <c r="E5" t="s">
        <v>117</v>
      </c>
    </row>
    <row r="6" spans="1:5" ht="15.75" thickBot="1">
      <c r="A6" s="253" t="s">
        <v>116</v>
      </c>
      <c r="B6" s="254">
        <v>90</v>
      </c>
      <c r="C6" s="254">
        <f>B6*$C$38</f>
        <v>145.31643</v>
      </c>
      <c r="D6" s="225"/>
    </row>
    <row r="7" spans="1:5" ht="15.75" thickBot="1">
      <c r="B7" s="3"/>
      <c r="C7" s="3"/>
    </row>
    <row r="8" spans="1:5" ht="16.5" thickBot="1">
      <c r="A8" s="221" t="s">
        <v>118</v>
      </c>
      <c r="B8" s="220" t="s">
        <v>13</v>
      </c>
      <c r="C8" s="220" t="s">
        <v>14</v>
      </c>
      <c r="D8" s="220" t="s">
        <v>113</v>
      </c>
      <c r="E8" t="s">
        <v>115</v>
      </c>
    </row>
    <row r="9" spans="1:5">
      <c r="A9" s="133" t="s">
        <v>119</v>
      </c>
      <c r="B9" s="255">
        <v>15400</v>
      </c>
      <c r="C9" s="255">
        <f>B9*$C$38</f>
        <v>24865.255799999999</v>
      </c>
      <c r="D9" s="255">
        <f>C9/12</f>
        <v>2072.1046499999998</v>
      </c>
      <c r="E9" t="s">
        <v>117</v>
      </c>
    </row>
    <row r="10" spans="1:5" ht="15.75" thickBot="1">
      <c r="A10" s="253" t="s">
        <v>120</v>
      </c>
      <c r="B10" s="254">
        <v>90</v>
      </c>
      <c r="C10" s="254">
        <f>B10*$C$38</f>
        <v>145.31643</v>
      </c>
      <c r="D10" s="256"/>
    </row>
    <row r="11" spans="1:5">
      <c r="B11" s="3"/>
      <c r="C11" s="3"/>
    </row>
    <row r="12" spans="1:5" ht="15.75" thickBot="1"/>
    <row r="13" spans="1:5" ht="15.75">
      <c r="A13" s="227" t="s">
        <v>121</v>
      </c>
      <c r="B13" s="233" t="s">
        <v>13</v>
      </c>
      <c r="C13" s="226" t="s">
        <v>14</v>
      </c>
      <c r="D13" s="223" t="s">
        <v>113</v>
      </c>
      <c r="E13" t="s">
        <v>115</v>
      </c>
    </row>
    <row r="14" spans="1:5">
      <c r="A14" s="156" t="s">
        <v>119</v>
      </c>
      <c r="B14" s="234">
        <v>5500</v>
      </c>
      <c r="C14" s="228">
        <f>B14*$C$38</f>
        <v>8880.4485000000004</v>
      </c>
      <c r="D14" s="224">
        <f>C14/12</f>
        <v>740.037375</v>
      </c>
      <c r="E14" t="s">
        <v>117</v>
      </c>
    </row>
    <row r="15" spans="1:5" ht="15.75" thickBot="1">
      <c r="A15" s="232" t="s">
        <v>116</v>
      </c>
      <c r="B15" s="235">
        <v>90</v>
      </c>
      <c r="C15" s="229">
        <f>B15*$C$38</f>
        <v>145.31643</v>
      </c>
      <c r="D15" s="225"/>
    </row>
    <row r="16" spans="1:5" ht="15.75" thickBot="1">
      <c r="B16" s="3"/>
      <c r="C16" s="3"/>
    </row>
    <row r="17" spans="1:5">
      <c r="A17" s="230" t="s">
        <v>122</v>
      </c>
      <c r="B17" s="233" t="s">
        <v>13</v>
      </c>
      <c r="C17" s="233" t="s">
        <v>14</v>
      </c>
      <c r="D17" s="236" t="s">
        <v>113</v>
      </c>
      <c r="E17" t="s">
        <v>123</v>
      </c>
    </row>
    <row r="18" spans="1:5">
      <c r="A18" s="231" t="s">
        <v>119</v>
      </c>
      <c r="B18" s="234">
        <v>15400</v>
      </c>
      <c r="C18" s="234">
        <f>B18*$C$38</f>
        <v>24865.255799999999</v>
      </c>
      <c r="D18" s="237">
        <f>C18/12</f>
        <v>2072.1046499999998</v>
      </c>
      <c r="E18" t="s">
        <v>117</v>
      </c>
    </row>
    <row r="19" spans="1:5" ht="15.75" thickBot="1">
      <c r="A19" s="232" t="s">
        <v>120</v>
      </c>
      <c r="B19" s="235">
        <v>90</v>
      </c>
      <c r="C19" s="235">
        <f>B19*$C$38</f>
        <v>145.31643</v>
      </c>
      <c r="D19" s="225"/>
    </row>
    <row r="24" spans="1:5" ht="15.75" thickBot="1">
      <c r="B24" s="45" t="s">
        <v>124</v>
      </c>
    </row>
    <row r="25" spans="1:5" ht="15.75" thickBot="1">
      <c r="B25" s="238" t="s">
        <v>125</v>
      </c>
      <c r="C25" s="244" t="s">
        <v>126</v>
      </c>
      <c r="D25" s="241" t="s">
        <v>15</v>
      </c>
    </row>
    <row r="26" spans="1:5">
      <c r="B26" s="239" t="s">
        <v>119</v>
      </c>
      <c r="C26" s="245">
        <f>C5</f>
        <v>20990.151000000002</v>
      </c>
      <c r="D26" s="242">
        <f>C26/12</f>
        <v>1749.1792500000001</v>
      </c>
    </row>
    <row r="27" spans="1:5" ht="15.75" thickBot="1">
      <c r="B27" s="240" t="s">
        <v>127</v>
      </c>
      <c r="C27" s="246">
        <f>50*C6</f>
        <v>7265.8215</v>
      </c>
      <c r="D27" s="243">
        <f>C27/12</f>
        <v>605.48512500000004</v>
      </c>
    </row>
    <row r="28" spans="1:5" ht="15.75" thickBot="1">
      <c r="B28" s="238" t="s">
        <v>97</v>
      </c>
      <c r="C28" s="247">
        <f>SUM(C26:C27)</f>
        <v>28255.972500000003</v>
      </c>
      <c r="D28" s="257">
        <f>SUM(D26:D27)</f>
        <v>2354.6643750000003</v>
      </c>
    </row>
    <row r="29" spans="1:5">
      <c r="B29" s="73"/>
      <c r="C29" s="74"/>
      <c r="D29" s="75"/>
    </row>
    <row r="31" spans="1:5" ht="15.75" thickBot="1">
      <c r="B31" s="45" t="s">
        <v>128</v>
      </c>
    </row>
    <row r="32" spans="1:5" ht="15.75" thickBot="1">
      <c r="B32" s="238" t="s">
        <v>125</v>
      </c>
      <c r="C32" s="244" t="s">
        <v>126</v>
      </c>
      <c r="D32" s="241" t="s">
        <v>15</v>
      </c>
    </row>
    <row r="33" spans="1:4">
      <c r="B33" s="239" t="s">
        <v>119</v>
      </c>
      <c r="C33" s="245">
        <f>C9</f>
        <v>24865.255799999999</v>
      </c>
      <c r="D33" s="242">
        <f>C33/12</f>
        <v>2072.1046499999998</v>
      </c>
    </row>
    <row r="34" spans="1:4" ht="15.75" thickBot="1">
      <c r="B34" s="240" t="s">
        <v>129</v>
      </c>
      <c r="C34" s="246">
        <f>65*C10</f>
        <v>9445.5679500000006</v>
      </c>
      <c r="D34" s="243">
        <f>C34/12</f>
        <v>787.13066250000008</v>
      </c>
    </row>
    <row r="35" spans="1:4" ht="15.75" thickBot="1">
      <c r="B35" s="238" t="s">
        <v>97</v>
      </c>
      <c r="C35" s="247">
        <f>SUM(C33:C34)</f>
        <v>34310.823749999996</v>
      </c>
      <c r="D35" s="257">
        <f>SUM(D33:D34)</f>
        <v>2859.2353125</v>
      </c>
    </row>
    <row r="36" spans="1:4">
      <c r="B36" s="73"/>
      <c r="C36" s="74"/>
      <c r="D36" s="75"/>
    </row>
    <row r="37" spans="1:4" ht="15.75" thickBot="1"/>
    <row r="38" spans="1:4" ht="15.75" thickBot="1">
      <c r="A38" s="313" t="s">
        <v>130</v>
      </c>
      <c r="B38" s="314"/>
      <c r="C38" s="76">
        <f>Lønforløb!B41</f>
        <v>1.614627</v>
      </c>
    </row>
  </sheetData>
  <mergeCells count="2">
    <mergeCell ref="A3:D3"/>
    <mergeCell ref="A38:B3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1EA37-0E10-4310-9ED6-1B67FA6608F0}">
  <sheetPr>
    <tabColor theme="0" tint="-0.14999847407452621"/>
  </sheetPr>
  <dimension ref="A1:E18"/>
  <sheetViews>
    <sheetView workbookViewId="0">
      <selection activeCell="A2" sqref="A2"/>
    </sheetView>
  </sheetViews>
  <sheetFormatPr defaultRowHeight="15"/>
  <cols>
    <col min="1" max="1" width="67.42578125" bestFit="1" customWidth="1"/>
    <col min="2" max="4" width="35.7109375" customWidth="1"/>
    <col min="5" max="5" width="9.140625" customWidth="1"/>
  </cols>
  <sheetData>
    <row r="1" spans="1:5" ht="18">
      <c r="A1" s="126">
        <f>Lærere!A1</f>
        <v>45931</v>
      </c>
    </row>
    <row r="3" spans="1:5" ht="19.5">
      <c r="A3" s="38" t="s">
        <v>201</v>
      </c>
    </row>
    <row r="4" spans="1:5">
      <c r="A4" s="70"/>
      <c r="B4" s="70" t="s">
        <v>13</v>
      </c>
      <c r="C4" s="70" t="s">
        <v>14</v>
      </c>
      <c r="D4" s="71" t="s">
        <v>15</v>
      </c>
      <c r="E4" s="45"/>
    </row>
    <row r="5" spans="1:5">
      <c r="A5" s="258" t="s">
        <v>131</v>
      </c>
      <c r="B5" s="259">
        <v>2500</v>
      </c>
      <c r="C5" s="259">
        <f t="shared" ref="C5:C12" si="0">B5*$D$15</f>
        <v>4036.5675000000001</v>
      </c>
      <c r="D5" s="67">
        <f t="shared" ref="D5:D12" si="1">C5/12</f>
        <v>336.38062500000001</v>
      </c>
      <c r="E5" s="45"/>
    </row>
    <row r="6" spans="1:5">
      <c r="A6" s="258" t="s">
        <v>132</v>
      </c>
      <c r="B6" s="259">
        <v>4000</v>
      </c>
      <c r="C6" s="259">
        <f t="shared" si="0"/>
        <v>6458.5079999999998</v>
      </c>
      <c r="D6" s="67">
        <f t="shared" si="1"/>
        <v>538.20899999999995</v>
      </c>
      <c r="E6" s="45"/>
    </row>
    <row r="7" spans="1:5">
      <c r="A7" s="258" t="s">
        <v>133</v>
      </c>
      <c r="B7" s="259">
        <v>6500</v>
      </c>
      <c r="C7" s="259">
        <f t="shared" si="0"/>
        <v>10495.075500000001</v>
      </c>
      <c r="D7" s="67">
        <f t="shared" si="1"/>
        <v>874.58962500000007</v>
      </c>
      <c r="E7" s="45"/>
    </row>
    <row r="8" spans="1:5">
      <c r="A8" s="258" t="s">
        <v>134</v>
      </c>
      <c r="B8" s="259">
        <v>1200</v>
      </c>
      <c r="C8" s="259">
        <f t="shared" si="0"/>
        <v>1937.5524</v>
      </c>
      <c r="D8" s="67">
        <f t="shared" si="1"/>
        <v>161.46270000000001</v>
      </c>
      <c r="E8" s="45"/>
    </row>
    <row r="9" spans="1:5">
      <c r="A9" s="258" t="s">
        <v>135</v>
      </c>
      <c r="B9" s="259">
        <v>127.33</v>
      </c>
      <c r="C9" s="67">
        <f t="shared" si="0"/>
        <v>205.59045591</v>
      </c>
      <c r="D9" s="260" t="s">
        <v>136</v>
      </c>
      <c r="E9" s="45"/>
    </row>
    <row r="10" spans="1:5">
      <c r="A10" s="258" t="s">
        <v>137</v>
      </c>
      <c r="B10" s="259">
        <v>289.62</v>
      </c>
      <c r="C10" s="67">
        <f t="shared" si="0"/>
        <v>467.62827174</v>
      </c>
      <c r="D10" s="260" t="s">
        <v>136</v>
      </c>
      <c r="E10" s="45"/>
    </row>
    <row r="11" spans="1:5">
      <c r="A11" s="258" t="s">
        <v>138</v>
      </c>
      <c r="B11" s="259">
        <v>4000</v>
      </c>
      <c r="C11" s="259">
        <f t="shared" si="0"/>
        <v>6458.5079999999998</v>
      </c>
      <c r="D11" s="67">
        <f t="shared" si="1"/>
        <v>538.20899999999995</v>
      </c>
      <c r="E11" s="45"/>
    </row>
    <row r="12" spans="1:5">
      <c r="A12" s="258" t="s">
        <v>139</v>
      </c>
      <c r="B12" s="259">
        <v>10000</v>
      </c>
      <c r="C12" s="259">
        <f t="shared" si="0"/>
        <v>16146.27</v>
      </c>
      <c r="D12" s="67">
        <f t="shared" si="1"/>
        <v>1345.5225</v>
      </c>
      <c r="E12" s="45"/>
    </row>
    <row r="13" spans="1:5">
      <c r="A13" s="68" t="s">
        <v>140</v>
      </c>
      <c r="B13" s="45"/>
      <c r="C13" s="45"/>
      <c r="D13" s="45"/>
      <c r="E13" s="45"/>
    </row>
    <row r="14" spans="1:5" ht="15.75" thickBot="1">
      <c r="A14" s="59"/>
      <c r="B14" s="45"/>
      <c r="C14" s="69"/>
      <c r="D14" s="45"/>
      <c r="E14" s="45"/>
    </row>
    <row r="15" spans="1:5" ht="15.75" thickBot="1">
      <c r="A15" s="66" t="s">
        <v>130</v>
      </c>
      <c r="B15" s="56"/>
      <c r="C15" s="56"/>
      <c r="D15" s="72">
        <f>Lønforløb!B41</f>
        <v>1.614627</v>
      </c>
      <c r="E15" s="45"/>
    </row>
    <row r="16" spans="1:5">
      <c r="A16" s="45"/>
      <c r="B16" s="45"/>
      <c r="C16" s="45"/>
      <c r="D16" s="45"/>
      <c r="E16" s="45"/>
    </row>
    <row r="17" spans="1:5">
      <c r="A17" s="45"/>
      <c r="B17" s="45"/>
      <c r="C17" s="45"/>
      <c r="D17" s="45"/>
      <c r="E17" s="45"/>
    </row>
    <row r="18" spans="1:5">
      <c r="A18" s="45"/>
      <c r="B18" s="45"/>
      <c r="C18" s="45"/>
      <c r="D18" s="45"/>
      <c r="E18" s="45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5D243-CAC9-4725-9C11-B4A19CB2FBA5}">
  <sheetPr>
    <tabColor theme="0" tint="-0.14999847407452621"/>
  </sheetPr>
  <dimension ref="A1:I37"/>
  <sheetViews>
    <sheetView workbookViewId="0">
      <selection activeCell="A2" sqref="A2"/>
    </sheetView>
  </sheetViews>
  <sheetFormatPr defaultRowHeight="15"/>
  <cols>
    <col min="1" max="1" width="81.42578125" customWidth="1"/>
    <col min="2" max="4" width="35.7109375" customWidth="1"/>
    <col min="6" max="6" width="20.42578125" bestFit="1" customWidth="1"/>
  </cols>
  <sheetData>
    <row r="1" spans="1:9" ht="18">
      <c r="A1" s="126">
        <f>Lærere!A1</f>
        <v>45931</v>
      </c>
    </row>
    <row r="3" spans="1:9" ht="19.5">
      <c r="A3" s="315" t="s">
        <v>202</v>
      </c>
      <c r="B3" s="315"/>
      <c r="C3" s="45"/>
      <c r="E3" s="45"/>
      <c r="F3" s="20"/>
    </row>
    <row r="4" spans="1:9">
      <c r="A4" s="57" t="s">
        <v>141</v>
      </c>
      <c r="B4" s="58" t="s">
        <v>13</v>
      </c>
      <c r="C4" s="58" t="s">
        <v>14</v>
      </c>
      <c r="D4" s="59" t="s">
        <v>142</v>
      </c>
      <c r="E4" s="45"/>
      <c r="F4" s="45"/>
    </row>
    <row r="5" spans="1:9">
      <c r="A5" s="46" t="s">
        <v>143</v>
      </c>
      <c r="B5" s="261">
        <v>32.43</v>
      </c>
      <c r="C5" s="261">
        <f>B5*C35</f>
        <v>52.36235361</v>
      </c>
      <c r="D5" s="45"/>
      <c r="E5" s="47"/>
      <c r="F5" s="47"/>
      <c r="G5" s="2"/>
    </row>
    <row r="6" spans="1:9">
      <c r="A6" s="48"/>
      <c r="B6" s="48"/>
      <c r="C6" s="48"/>
      <c r="D6" s="48"/>
      <c r="E6" s="48"/>
      <c r="F6" s="48"/>
      <c r="G6" s="39"/>
      <c r="H6" s="39"/>
      <c r="I6" s="39"/>
    </row>
    <row r="7" spans="1:9" ht="29.25">
      <c r="A7" s="60" t="s">
        <v>144</v>
      </c>
      <c r="B7" s="61" t="s">
        <v>13</v>
      </c>
      <c r="C7" s="61" t="s">
        <v>14</v>
      </c>
      <c r="D7" s="61" t="s">
        <v>15</v>
      </c>
      <c r="E7" s="45"/>
      <c r="F7" s="49"/>
    </row>
    <row r="8" spans="1:9">
      <c r="A8" s="50" t="s">
        <v>145</v>
      </c>
      <c r="B8" s="51" t="s">
        <v>146</v>
      </c>
      <c r="C8" s="62"/>
      <c r="D8" s="61"/>
      <c r="E8" s="45"/>
      <c r="F8" s="47"/>
    </row>
    <row r="9" spans="1:9">
      <c r="A9" s="52" t="s">
        <v>143</v>
      </c>
      <c r="B9" s="17">
        <v>18.920000000000002</v>
      </c>
      <c r="C9" s="17">
        <f>B9*C35</f>
        <v>30.548742840000003</v>
      </c>
      <c r="D9" s="262"/>
      <c r="E9" s="45"/>
      <c r="F9" s="45"/>
    </row>
    <row r="10" spans="1:9">
      <c r="A10" s="52" t="s">
        <v>147</v>
      </c>
      <c r="B10" s="17">
        <v>18600</v>
      </c>
      <c r="C10" s="17">
        <f>B10*C35</f>
        <v>30032.0622</v>
      </c>
      <c r="D10" s="263">
        <f>C10/12</f>
        <v>2502.6718500000002</v>
      </c>
      <c r="E10" s="45"/>
      <c r="F10" s="45"/>
    </row>
    <row r="11" spans="1:9">
      <c r="A11" s="45"/>
      <c r="B11" s="45"/>
      <c r="C11" s="45"/>
      <c r="D11" s="45"/>
      <c r="E11" s="45"/>
      <c r="F11" s="45"/>
    </row>
    <row r="12" spans="1:9">
      <c r="A12" s="63" t="s">
        <v>148</v>
      </c>
      <c r="B12" s="64" t="s">
        <v>13</v>
      </c>
      <c r="C12" s="65" t="s">
        <v>14</v>
      </c>
      <c r="D12" s="65" t="s">
        <v>15</v>
      </c>
      <c r="E12" s="45"/>
      <c r="F12" s="45"/>
    </row>
    <row r="13" spans="1:9">
      <c r="A13" s="53" t="s">
        <v>145</v>
      </c>
      <c r="B13" s="264" t="s">
        <v>146</v>
      </c>
      <c r="C13" s="265"/>
      <c r="D13" s="266"/>
      <c r="E13" s="45"/>
      <c r="F13" s="45"/>
    </row>
    <row r="14" spans="1:9">
      <c r="A14" s="54" t="s">
        <v>147</v>
      </c>
      <c r="B14" s="267">
        <v>26000</v>
      </c>
      <c r="C14" s="268">
        <f>B14*C35</f>
        <v>41980.302000000003</v>
      </c>
      <c r="D14" s="269">
        <f>C14/12</f>
        <v>3498.3585000000003</v>
      </c>
      <c r="E14" s="45" t="s">
        <v>149</v>
      </c>
      <c r="F14" s="45"/>
    </row>
    <row r="15" spans="1:9">
      <c r="A15" s="45"/>
      <c r="B15" s="49"/>
      <c r="C15" s="49"/>
      <c r="D15" s="49"/>
      <c r="E15" s="45"/>
      <c r="F15" s="45"/>
    </row>
    <row r="16" spans="1:9" ht="43.5">
      <c r="A16" s="57" t="s">
        <v>150</v>
      </c>
      <c r="B16" s="58" t="s">
        <v>13</v>
      </c>
      <c r="C16" s="58" t="s">
        <v>14</v>
      </c>
      <c r="D16" s="49"/>
      <c r="E16" s="45"/>
      <c r="F16" s="45"/>
    </row>
    <row r="17" spans="1:6">
      <c r="A17" s="55" t="s">
        <v>145</v>
      </c>
      <c r="B17" s="270" t="s">
        <v>146</v>
      </c>
      <c r="C17" s="271"/>
      <c r="D17" s="49"/>
      <c r="E17" s="45"/>
      <c r="F17" s="45"/>
    </row>
    <row r="18" spans="1:6">
      <c r="A18" s="46" t="s">
        <v>143</v>
      </c>
      <c r="B18" s="261">
        <v>25.84</v>
      </c>
      <c r="C18" s="261">
        <f>B18*C35</f>
        <v>41.72196168</v>
      </c>
      <c r="D18" s="45"/>
      <c r="E18" s="45"/>
      <c r="F18" s="45"/>
    </row>
    <row r="19" spans="1:6">
      <c r="A19" s="45"/>
      <c r="B19" s="49"/>
      <c r="C19" s="49"/>
      <c r="D19" s="45"/>
      <c r="E19" s="45"/>
      <c r="F19" s="45"/>
    </row>
    <row r="20" spans="1:6" ht="43.5">
      <c r="A20" s="63" t="s">
        <v>151</v>
      </c>
      <c r="B20" s="65" t="s">
        <v>13</v>
      </c>
      <c r="C20" s="65" t="s">
        <v>14</v>
      </c>
      <c r="D20" s="45"/>
      <c r="E20" s="45"/>
      <c r="F20" s="45"/>
    </row>
    <row r="21" spans="1:6">
      <c r="A21" s="53" t="s">
        <v>145</v>
      </c>
      <c r="B21" s="264" t="s">
        <v>146</v>
      </c>
      <c r="C21" s="265"/>
      <c r="D21" s="45"/>
      <c r="E21" s="45"/>
      <c r="F21" s="45"/>
    </row>
    <row r="22" spans="1:6">
      <c r="A22" s="54" t="s">
        <v>143</v>
      </c>
      <c r="B22" s="268">
        <v>18.920000000000002</v>
      </c>
      <c r="C22" s="268">
        <f>B22*C35</f>
        <v>30.548742840000003</v>
      </c>
      <c r="D22" s="45"/>
      <c r="E22" s="45"/>
      <c r="F22" s="45"/>
    </row>
    <row r="23" spans="1:6">
      <c r="A23" s="45"/>
      <c r="B23" s="49"/>
      <c r="C23" s="49"/>
      <c r="D23" s="45"/>
      <c r="E23" s="45"/>
      <c r="F23" s="45"/>
    </row>
    <row r="24" spans="1:6">
      <c r="A24" s="272" t="s">
        <v>152</v>
      </c>
      <c r="B24" s="273" t="s">
        <v>13</v>
      </c>
      <c r="C24" s="273" t="s">
        <v>14</v>
      </c>
      <c r="D24" s="273" t="s">
        <v>15</v>
      </c>
      <c r="E24" s="45"/>
      <c r="F24" s="45"/>
    </row>
    <row r="25" spans="1:6">
      <c r="A25" s="274" t="s">
        <v>153</v>
      </c>
      <c r="B25" s="275">
        <v>100</v>
      </c>
      <c r="C25" s="275">
        <f>B25*C35</f>
        <v>161.46270000000001</v>
      </c>
      <c r="D25" s="276"/>
      <c r="E25" s="45"/>
      <c r="F25" s="45"/>
    </row>
    <row r="26" spans="1:6">
      <c r="A26" s="274" t="s">
        <v>147</v>
      </c>
      <c r="B26" s="275">
        <v>28300</v>
      </c>
      <c r="C26" s="275">
        <f>B26*C35</f>
        <v>45693.944100000001</v>
      </c>
      <c r="D26" s="277">
        <f>C26/12</f>
        <v>3807.8286750000002</v>
      </c>
      <c r="E26" s="45"/>
      <c r="F26" s="45"/>
    </row>
    <row r="27" spans="1:6">
      <c r="A27" s="45"/>
      <c r="B27" s="45"/>
      <c r="C27" s="45"/>
      <c r="D27" s="45"/>
      <c r="E27" s="45"/>
      <c r="F27" s="45"/>
    </row>
    <row r="28" spans="1:6">
      <c r="A28" s="45"/>
      <c r="B28" s="45"/>
      <c r="C28" s="45"/>
      <c r="D28" s="45"/>
      <c r="E28" s="45"/>
      <c r="F28" s="45"/>
    </row>
    <row r="29" spans="1:6">
      <c r="A29" s="59" t="s">
        <v>154</v>
      </c>
      <c r="B29" s="45"/>
      <c r="C29" s="45"/>
      <c r="D29" s="45"/>
      <c r="E29" s="45"/>
      <c r="F29" s="45"/>
    </row>
    <row r="30" spans="1:6">
      <c r="A30" s="59" t="s">
        <v>155</v>
      </c>
      <c r="B30" s="45"/>
      <c r="C30" s="45"/>
      <c r="D30" s="45"/>
      <c r="E30" s="45"/>
      <c r="F30" s="45"/>
    </row>
    <row r="31" spans="1:6">
      <c r="A31" s="45"/>
      <c r="B31" s="45"/>
      <c r="C31" s="45"/>
      <c r="D31" s="45"/>
      <c r="E31" s="45"/>
      <c r="F31" s="45"/>
    </row>
    <row r="32" spans="1:6">
      <c r="A32" s="45"/>
      <c r="B32" s="45"/>
      <c r="C32" s="45"/>
      <c r="D32" s="45"/>
      <c r="E32" s="45"/>
      <c r="F32" s="45"/>
    </row>
    <row r="33" spans="1:6">
      <c r="A33" s="45"/>
      <c r="B33" s="45"/>
      <c r="C33" s="45"/>
      <c r="D33" s="45"/>
      <c r="E33" s="45"/>
      <c r="F33" s="45"/>
    </row>
    <row r="34" spans="1:6" ht="15.75" thickBot="1">
      <c r="A34" s="45"/>
      <c r="B34" s="45"/>
      <c r="C34" s="45"/>
      <c r="D34" s="45"/>
      <c r="E34" s="45"/>
      <c r="F34" s="45"/>
    </row>
    <row r="35" spans="1:6" ht="15.75" thickBot="1">
      <c r="A35" s="248" t="s">
        <v>130</v>
      </c>
      <c r="B35" s="249"/>
      <c r="C35" s="19">
        <f>Lønforløb!B41</f>
        <v>1.614627</v>
      </c>
      <c r="D35" s="45"/>
      <c r="E35" s="45"/>
      <c r="F35" s="2"/>
    </row>
    <row r="36" spans="1:6">
      <c r="A36" s="45"/>
      <c r="B36" s="45"/>
      <c r="C36" s="45"/>
      <c r="D36" s="45"/>
      <c r="E36" s="45"/>
      <c r="F36" s="45"/>
    </row>
    <row r="37" spans="1:6">
      <c r="A37" s="45"/>
      <c r="B37" s="45"/>
      <c r="C37" s="45"/>
      <c r="D37" s="45"/>
      <c r="E37" s="45"/>
      <c r="F37" s="45"/>
    </row>
  </sheetData>
  <mergeCells count="1"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Lærere</vt:lpstr>
      <vt:lpstr>Børnehaveklasselærere</vt:lpstr>
      <vt:lpstr>Ikke-læreruddannede</vt:lpstr>
      <vt:lpstr>UU, psykologer, konsulenter</vt:lpstr>
      <vt:lpstr>Lønforløb</vt:lpstr>
      <vt:lpstr>Timelønnede</vt:lpstr>
      <vt:lpstr>Undervisertillæg</vt:lpstr>
      <vt:lpstr>Øvrige tillæg</vt:lpstr>
      <vt:lpstr>Specialundervisning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Klaus Kiaulen</dc:creator>
  <cp:lastModifiedBy>Jacob Seersholm</cp:lastModifiedBy>
  <dcterms:created xsi:type="dcterms:W3CDTF">2024-05-01T07:21:19Z</dcterms:created>
  <dcterms:modified xsi:type="dcterms:W3CDTF">2025-10-27T10:17:59Z</dcterms:modified>
</cp:coreProperties>
</file>