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forg-my.sharepoint.com/personal/jsee_dlf_org/Documents/Skrivebord/Lønark/"/>
    </mc:Choice>
  </mc:AlternateContent>
  <xr:revisionPtr revIDLastSave="10" documentId="8_{22841C2A-9A62-49A7-BDDA-51231CCE3E69}" xr6:coauthVersionLast="47" xr6:coauthVersionMax="47" xr10:uidLastSave="{DBB524EE-F352-4431-97D3-679ADE4D18E6}"/>
  <bookViews>
    <workbookView xWindow="-105" yWindow="0" windowWidth="14610" windowHeight="15585" firstSheet="3" activeTab="5" xr2:uid="{92924D03-9B31-4FC4-960B-EE6CD270AF35}"/>
  </bookViews>
  <sheets>
    <sheet name="Lærere" sheetId="2" r:id="rId1"/>
    <sheet name="Børnehaveklasselærere" sheetId="3" r:id="rId2"/>
    <sheet name="Ikke-læreruddannede" sheetId="4" r:id="rId3"/>
    <sheet name="UU, psykologer, konsulenter" sheetId="5" r:id="rId4"/>
    <sheet name="Ark1" sheetId="10" r:id="rId5"/>
    <sheet name="Lønforløb" sheetId="1" r:id="rId6"/>
    <sheet name="Timelønnede" sheetId="6" r:id="rId7"/>
    <sheet name="Undervisertillæg" sheetId="7" r:id="rId8"/>
    <sheet name="Øvrige tillæg" sheetId="8" r:id="rId9"/>
    <sheet name="Specialundervisning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D14" i="5"/>
  <c r="D31" i="5"/>
  <c r="D35" i="5"/>
  <c r="D36" i="5"/>
  <c r="D37" i="5"/>
  <c r="D74" i="5"/>
  <c r="C67" i="5"/>
  <c r="B22" i="2"/>
  <c r="B43" i="2"/>
  <c r="B31" i="2"/>
  <c r="B30" i="2"/>
  <c r="B28" i="2"/>
  <c r="D10" i="2"/>
  <c r="E10" i="2" s="1"/>
  <c r="C10" i="2"/>
  <c r="B10" i="2"/>
  <c r="D9" i="2"/>
  <c r="E9" i="2" s="1"/>
  <c r="C8" i="2"/>
  <c r="B7" i="2"/>
  <c r="E7" i="2" s="1"/>
  <c r="B5" i="2"/>
  <c r="E5" i="2" s="1"/>
  <c r="B32" i="3"/>
  <c r="B31" i="3"/>
  <c r="B29" i="3"/>
  <c r="E11" i="3"/>
  <c r="D11" i="3"/>
  <c r="C11" i="3"/>
  <c r="B11" i="3"/>
  <c r="E10" i="3"/>
  <c r="D9" i="3"/>
  <c r="C8" i="3"/>
  <c r="B7" i="3"/>
  <c r="E7" i="3" s="1"/>
  <c r="B5" i="3"/>
  <c r="D5" i="3" s="1"/>
  <c r="E10" i="4"/>
  <c r="D10" i="4"/>
  <c r="C10" i="4"/>
  <c r="C7" i="4"/>
  <c r="B10" i="4"/>
  <c r="E9" i="4"/>
  <c r="D8" i="4"/>
  <c r="B5" i="4"/>
  <c r="E5" i="4" s="1"/>
  <c r="C76" i="5"/>
  <c r="D76" i="5" s="1"/>
  <c r="B75" i="5"/>
  <c r="C75" i="5" s="1"/>
  <c r="B74" i="5"/>
  <c r="C74" i="5" s="1"/>
  <c r="B66" i="5"/>
  <c r="B58" i="5"/>
  <c r="C58" i="5" s="1"/>
  <c r="B50" i="5"/>
  <c r="C50" i="5" s="1"/>
  <c r="C45" i="5"/>
  <c r="B44" i="5"/>
  <c r="C44" i="5" s="1"/>
  <c r="B42" i="5"/>
  <c r="C42" i="5" s="1"/>
  <c r="B32" i="5"/>
  <c r="D32" i="5" s="1"/>
  <c r="B31" i="5"/>
  <c r="C22" i="5"/>
  <c r="B21" i="5"/>
  <c r="C21" i="5" s="1"/>
  <c r="C11" i="5"/>
  <c r="E11" i="5" s="1"/>
  <c r="B10" i="5"/>
  <c r="C10" i="5" s="1"/>
  <c r="B9" i="5"/>
  <c r="C9" i="5" s="1"/>
  <c r="B8" i="5"/>
  <c r="E8" i="5" s="1"/>
  <c r="B7" i="5"/>
  <c r="E7" i="5" s="1"/>
  <c r="C35" i="9"/>
  <c r="C10" i="9" s="1"/>
  <c r="D10" i="9" s="1"/>
  <c r="D15" i="8"/>
  <c r="C8" i="8" s="1"/>
  <c r="D8" i="8" s="1"/>
  <c r="B40" i="2" s="1"/>
  <c r="C38" i="7"/>
  <c r="C14" i="7" s="1"/>
  <c r="D14" i="7" s="1"/>
  <c r="B29" i="2" s="1"/>
  <c r="A1" i="2"/>
  <c r="A1" i="3"/>
  <c r="A1" i="4"/>
  <c r="A1" i="5"/>
  <c r="A1" i="6"/>
  <c r="A1" i="9"/>
  <c r="A1" i="8"/>
  <c r="A1" i="7"/>
  <c r="B47" i="1"/>
  <c r="C47" i="1" s="1"/>
  <c r="B48" i="1"/>
  <c r="C48" i="1" s="1"/>
  <c r="B12" i="3" s="1"/>
  <c r="B49" i="1"/>
  <c r="C49" i="1" s="1"/>
  <c r="B52" i="5" s="1"/>
  <c r="C52" i="5" s="1"/>
  <c r="B50" i="1"/>
  <c r="C50" i="1" s="1"/>
  <c r="C61" i="5" s="1"/>
  <c r="B51" i="1"/>
  <c r="B52" i="1"/>
  <c r="C52" i="1" s="1"/>
  <c r="E12" i="2" s="1"/>
  <c r="B53" i="1"/>
  <c r="C53" i="1" s="1"/>
  <c r="B54" i="1"/>
  <c r="C54" i="1" s="1"/>
  <c r="B33" i="2" s="1"/>
  <c r="B55" i="1"/>
  <c r="C55" i="1" s="1"/>
  <c r="B56" i="1"/>
  <c r="C56" i="1" s="1"/>
  <c r="B57" i="1"/>
  <c r="C57" i="1" s="1"/>
  <c r="B46" i="1"/>
  <c r="C46" i="1" s="1"/>
  <c r="E12" i="3" s="1"/>
  <c r="C51" i="1"/>
  <c r="B32" i="2" s="1"/>
  <c r="D78" i="5" l="1"/>
  <c r="D10" i="5"/>
  <c r="D9" i="5"/>
  <c r="D8" i="5"/>
  <c r="D75" i="5"/>
  <c r="D7" i="5"/>
  <c r="D15" i="5" s="1"/>
  <c r="C31" i="5"/>
  <c r="C66" i="5"/>
  <c r="C25" i="9"/>
  <c r="C5" i="9"/>
  <c r="C22" i="9"/>
  <c r="C14" i="9"/>
  <c r="D14" i="9" s="1"/>
  <c r="C12" i="3"/>
  <c r="E9" i="5"/>
  <c r="C8" i="5"/>
  <c r="E10" i="5"/>
  <c r="C32" i="5"/>
  <c r="C69" i="5"/>
  <c r="C5" i="4"/>
  <c r="C5" i="3"/>
  <c r="C34" i="5"/>
  <c r="D34" i="5" s="1"/>
  <c r="B11" i="2"/>
  <c r="C11" i="2" s="1"/>
  <c r="B43" i="5"/>
  <c r="C43" i="5" s="1"/>
  <c r="C47" i="5" s="1"/>
  <c r="B11" i="4"/>
  <c r="C11" i="4" s="1"/>
  <c r="B12" i="5"/>
  <c r="C12" i="5" s="1"/>
  <c r="B68" i="5"/>
  <c r="B59" i="5"/>
  <c r="C59" i="5" s="1"/>
  <c r="B77" i="5"/>
  <c r="B51" i="5"/>
  <c r="B23" i="5"/>
  <c r="C23" i="5" s="1"/>
  <c r="C24" i="5"/>
  <c r="C53" i="5"/>
  <c r="C60" i="5"/>
  <c r="E5" i="3"/>
  <c r="B33" i="5"/>
  <c r="C54" i="5"/>
  <c r="C7" i="5"/>
  <c r="B18" i="4"/>
  <c r="C7" i="3"/>
  <c r="D12" i="3"/>
  <c r="B19" i="2"/>
  <c r="D7" i="3"/>
  <c r="B20" i="3"/>
  <c r="B14" i="5"/>
  <c r="D5" i="4"/>
  <c r="B39" i="3"/>
  <c r="E13" i="5"/>
  <c r="C10" i="7"/>
  <c r="D5" i="2"/>
  <c r="D7" i="2"/>
  <c r="C5" i="2"/>
  <c r="C7" i="2"/>
  <c r="B34" i="2"/>
  <c r="C11" i="8"/>
  <c r="D11" i="8" s="1"/>
  <c r="C12" i="8"/>
  <c r="D12" i="8" s="1"/>
  <c r="C7" i="8"/>
  <c r="D7" i="8" s="1"/>
  <c r="C6" i="7"/>
  <c r="C18" i="9"/>
  <c r="C9" i="9"/>
  <c r="C26" i="9"/>
  <c r="D26" i="9" s="1"/>
  <c r="C5" i="8"/>
  <c r="D5" i="8" s="1"/>
  <c r="C9" i="8"/>
  <c r="C10" i="8"/>
  <c r="C6" i="8"/>
  <c r="D6" i="8" s="1"/>
  <c r="C5" i="7"/>
  <c r="C15" i="7"/>
  <c r="B42" i="2" s="1"/>
  <c r="C18" i="7"/>
  <c r="D18" i="7" s="1"/>
  <c r="B30" i="3" s="1"/>
  <c r="B33" i="3" s="1"/>
  <c r="C9" i="7"/>
  <c r="C19" i="7"/>
  <c r="B41" i="3" s="1"/>
  <c r="B79" i="5" l="1"/>
  <c r="D77" i="5"/>
  <c r="D79" i="5" s="1"/>
  <c r="B38" i="5"/>
  <c r="D33" i="5"/>
  <c r="D38" i="5" s="1"/>
  <c r="C62" i="5"/>
  <c r="B15" i="5"/>
  <c r="B47" i="5"/>
  <c r="B25" i="5"/>
  <c r="B62" i="5"/>
  <c r="B16" i="2"/>
  <c r="B15" i="4"/>
  <c r="B37" i="2"/>
  <c r="B36" i="3"/>
  <c r="B17" i="3"/>
  <c r="B70" i="5"/>
  <c r="C68" i="5"/>
  <c r="E14" i="5"/>
  <c r="E15" i="5" s="1"/>
  <c r="C14" i="5"/>
  <c r="C15" i="5" s="1"/>
  <c r="B39" i="2"/>
  <c r="B38" i="3"/>
  <c r="B19" i="3"/>
  <c r="B18" i="2"/>
  <c r="B17" i="4"/>
  <c r="C25" i="5"/>
  <c r="C33" i="5"/>
  <c r="C38" i="5" s="1"/>
  <c r="C51" i="5"/>
  <c r="C55" i="5" s="1"/>
  <c r="B55" i="5"/>
  <c r="B41" i="2"/>
  <c r="B40" i="3"/>
  <c r="B21" i="3"/>
  <c r="B20" i="2"/>
  <c r="B19" i="4"/>
  <c r="B38" i="2"/>
  <c r="B37" i="3"/>
  <c r="B18" i="3"/>
  <c r="B17" i="2"/>
  <c r="B16" i="4"/>
  <c r="C77" i="5"/>
  <c r="C79" i="5" s="1"/>
  <c r="C27" i="7"/>
  <c r="D27" i="7" s="1"/>
  <c r="B21" i="2"/>
  <c r="B20" i="4"/>
  <c r="C34" i="7"/>
  <c r="D34" i="7" s="1"/>
  <c r="B22" i="3"/>
  <c r="C26" i="7"/>
  <c r="D5" i="7"/>
  <c r="D9" i="7"/>
  <c r="B6" i="3" s="1"/>
  <c r="C33" i="7"/>
  <c r="D33" i="7" l="1"/>
  <c r="D35" i="7" s="1"/>
  <c r="C35" i="7"/>
  <c r="D26" i="7"/>
  <c r="D28" i="7" s="1"/>
  <c r="C28" i="7"/>
  <c r="C70" i="5"/>
  <c r="D6" i="3"/>
  <c r="D14" i="3" s="1"/>
  <c r="C6" i="3"/>
  <c r="C14" i="3" s="1"/>
  <c r="E6" i="3"/>
  <c r="E14" i="3" s="1"/>
  <c r="B14" i="3"/>
  <c r="B6" i="2"/>
  <c r="B6" i="4"/>
  <c r="C6" i="4" l="1"/>
  <c r="C12" i="4" s="1"/>
  <c r="D6" i="4"/>
  <c r="D12" i="4" s="1"/>
  <c r="E6" i="4"/>
  <c r="E12" i="4" s="1"/>
  <c r="B12" i="4"/>
  <c r="E6" i="2"/>
  <c r="E13" i="2" s="1"/>
  <c r="C6" i="2"/>
  <c r="C13" i="2" s="1"/>
  <c r="B13" i="2"/>
  <c r="D6" i="2"/>
  <c r="D13" i="2" s="1"/>
</calcChain>
</file>

<file path=xl/sharedStrings.xml><?xml version="1.0" encoding="utf-8"?>
<sst xmlns="http://schemas.openxmlformats.org/spreadsheetml/2006/main" count="364" uniqueCount="206">
  <si>
    <t>Generelle</t>
  </si>
  <si>
    <t>Konvertering af arbejdsbestemte tillæg</t>
  </si>
  <si>
    <t>+ 1 trin</t>
  </si>
  <si>
    <r>
      <t xml:space="preserve">For </t>
    </r>
    <r>
      <rPr>
        <b/>
        <sz val="10"/>
        <color theme="1"/>
        <rFont val="Verdana"/>
        <family val="2"/>
      </rPr>
      <t>alle</t>
    </r>
    <r>
      <rPr>
        <sz val="11"/>
        <color theme="1"/>
        <rFont val="Calibri"/>
        <family val="2"/>
        <scheme val="minor"/>
      </rPr>
      <t xml:space="preserve"> der er ansat som lærer eller bh.kl.leder</t>
    </r>
  </si>
  <si>
    <t>Tiltrækning og fastholdelse</t>
  </si>
  <si>
    <t>+ 2 trin</t>
  </si>
  <si>
    <r>
      <t xml:space="preserve">For </t>
    </r>
    <r>
      <rPr>
        <b/>
        <sz val="10"/>
        <color theme="1"/>
        <rFont val="Verdana"/>
        <family val="2"/>
      </rPr>
      <t>alle uddannede</t>
    </r>
    <r>
      <rPr>
        <sz val="11"/>
        <color theme="1"/>
        <rFont val="Calibri"/>
        <family val="2"/>
        <scheme val="minor"/>
      </rPr>
      <t xml:space="preserve"> lærere og bh.kl.ledere </t>
    </r>
  </si>
  <si>
    <t>Specifikke</t>
  </si>
  <si>
    <t>Relevant kompetencegivende videreuddannelse</t>
  </si>
  <si>
    <t>Afløning over trin 45; tillæg i stedet for løntrin</t>
  </si>
  <si>
    <t>+ 7000* kr. årligt</t>
  </si>
  <si>
    <t>Løntrin</t>
  </si>
  <si>
    <t>Nutidskr. pr. måned</t>
  </si>
  <si>
    <t>År 2000 niveau</t>
  </si>
  <si>
    <t>Nutidskr.</t>
  </si>
  <si>
    <t>Pr. måned</t>
  </si>
  <si>
    <t>Ekstra løntrin, Slagelse kommune:</t>
  </si>
  <si>
    <t>*Omregning af kronetillæg til nutidskroner</t>
  </si>
  <si>
    <t>0-4 års erfaring</t>
  </si>
  <si>
    <t>4-8 års erfaring</t>
  </si>
  <si>
    <t>8-12 års erfaring</t>
  </si>
  <si>
    <t>o. 12 års erfaring</t>
  </si>
  <si>
    <t>Grundløn trin 31</t>
  </si>
  <si>
    <t>Undervisertillæg (u. 750 t)</t>
  </si>
  <si>
    <t>Konvert. arb.tid - 1 løntrin</t>
  </si>
  <si>
    <t>Anciennitettillæg - 4 løntrin</t>
  </si>
  <si>
    <t>Anciennitettillæg - 9 løntrin</t>
  </si>
  <si>
    <t xml:space="preserve">Tiltræk. og fasth. - 2 løntrin </t>
  </si>
  <si>
    <t>Grundlønstillæg-lærer (3000)</t>
  </si>
  <si>
    <t>Anciennitetsstillæg-lærer (10000)</t>
  </si>
  <si>
    <t>Klasselærertillæg</t>
  </si>
  <si>
    <t>Undervisningsvejledertillæg</t>
  </si>
  <si>
    <t>TR tillæg</t>
  </si>
  <si>
    <t>TR suppleant tillæg</t>
  </si>
  <si>
    <t>AMR tillæg</t>
  </si>
  <si>
    <t>Løntrin for ekstra uddannelse</t>
  </si>
  <si>
    <t>1 løntrin</t>
  </si>
  <si>
    <t>Ved undervisning på specialskoler</t>
  </si>
  <si>
    <t>Grundløn trin 42</t>
  </si>
  <si>
    <t>ydes der særlige undervisningstillæg</t>
  </si>
  <si>
    <t>se fanen "Specialundervisning"</t>
  </si>
  <si>
    <t>Stillingstillæg (13000)</t>
  </si>
  <si>
    <t>Tillæg for fx ekstra uddannelse</t>
  </si>
  <si>
    <t>Grundløn trin 28</t>
  </si>
  <si>
    <t>Undervisertillæg (u. 835 t)</t>
  </si>
  <si>
    <t>Anciennitettillæg - 3 løntrin</t>
  </si>
  <si>
    <t>Anciennitettillæg - 5 løntrin</t>
  </si>
  <si>
    <t>Grundlønstillæg-bhvkl (4000/4000/2000/2000)</t>
  </si>
  <si>
    <t>Anciennitetsstillæg-bhvkl (7000)</t>
  </si>
  <si>
    <t>Grundløn trin 36</t>
  </si>
  <si>
    <t>Tillæg for ekstra uddannelse</t>
  </si>
  <si>
    <t>Ikke-læreruddannede</t>
  </si>
  <si>
    <t>Anciennitettillæg - 2 løntrin</t>
  </si>
  <si>
    <t>Anciennitettillæg - 6 løntrin</t>
  </si>
  <si>
    <t>Grundlønstillæg (3000)</t>
  </si>
  <si>
    <t>UU-vejledere</t>
  </si>
  <si>
    <t>Ved 0-12 års erfaring</t>
  </si>
  <si>
    <t>Ved 12 års erfaring</t>
  </si>
  <si>
    <t>som lærer/UUvejleder</t>
  </si>
  <si>
    <t xml:space="preserve">som lærer/UUvejleder </t>
  </si>
  <si>
    <t>(uden vejleder udd.)</t>
  </si>
  <si>
    <t>(med vejleder udd.)</t>
  </si>
  <si>
    <t>Funktionstillæg - 3 løntrin</t>
  </si>
  <si>
    <t>Kvalifikationstillæg - 5 løntrin</t>
  </si>
  <si>
    <t>Vejlederuddannelse - 1 løntrin</t>
  </si>
  <si>
    <t xml:space="preserve">Grundlønstillæg (3000) </t>
  </si>
  <si>
    <t>Anciennitetsstillæg (10000)</t>
  </si>
  <si>
    <t>Funktionstillæg (7000)</t>
  </si>
  <si>
    <t>UU-konsulenter</t>
  </si>
  <si>
    <t xml:space="preserve">Efter 4 års ansættelse </t>
  </si>
  <si>
    <r>
      <t xml:space="preserve">som vejleder (se </t>
    </r>
    <r>
      <rPr>
        <b/>
        <sz val="10"/>
        <color theme="1"/>
        <rFont val="Calibri"/>
        <family val="2"/>
      </rPr>
      <t>↑</t>
    </r>
    <r>
      <rPr>
        <b/>
        <sz val="10"/>
        <color theme="1"/>
        <rFont val="Verdana"/>
        <family val="2"/>
      </rPr>
      <t>)</t>
    </r>
  </si>
  <si>
    <t>som konsulent</t>
  </si>
  <si>
    <t>Grundløn trin 45</t>
  </si>
  <si>
    <t>kvalifikationstillæg - 3 løntrin</t>
  </si>
  <si>
    <t>Grundlønstillæg (12.000)</t>
  </si>
  <si>
    <t>Kvalifikationstillæg (6500)</t>
  </si>
  <si>
    <t>Skolepsykologer, trin 44</t>
  </si>
  <si>
    <t>Uden autorisation</t>
  </si>
  <si>
    <t xml:space="preserve">Med autorisation og </t>
  </si>
  <si>
    <t>Med autorisation og</t>
  </si>
  <si>
    <t>2 års erfaring herefter</t>
  </si>
  <si>
    <t>4 års erfaring herefter</t>
  </si>
  <si>
    <t>Grundløn trin 44</t>
  </si>
  <si>
    <t>Grundlønstillæg (7000)</t>
  </si>
  <si>
    <t>Kvalifikationstillæg (15.000)</t>
  </si>
  <si>
    <t>Autorisationstillæg</t>
  </si>
  <si>
    <t>Tale/høre-lærer, trin 31</t>
  </si>
  <si>
    <t>0-2 års ansættelse</t>
  </si>
  <si>
    <t>2-4 års ansættelse</t>
  </si>
  <si>
    <t>Tale/hørekonsulenter, trin 45</t>
  </si>
  <si>
    <t>0-4 års ansættelse</t>
  </si>
  <si>
    <t>efter 4 års ansættelse</t>
  </si>
  <si>
    <t xml:space="preserve">Grundløn trin 31 </t>
  </si>
  <si>
    <t>Grundlønstillæg (12000)</t>
  </si>
  <si>
    <t>Funktionsløn (trin 32-33)</t>
  </si>
  <si>
    <t>Kvalifikationstillæg (20000)</t>
  </si>
  <si>
    <t>Kvalifikationsløn (trin 34-39)</t>
  </si>
  <si>
    <t>I alt</t>
  </si>
  <si>
    <t xml:space="preserve">Tale/hørekonsulenter, trin 44 </t>
  </si>
  <si>
    <t>Grundlønstillæg (5500)</t>
  </si>
  <si>
    <t>Skolekonsulenter, trin 45</t>
  </si>
  <si>
    <t>efter 8 års ansættelse</t>
  </si>
  <si>
    <t>Konsulenter CSU</t>
  </si>
  <si>
    <t>efter 12 års ansættelse</t>
  </si>
  <si>
    <t>Specialkompetencer - 1 løntrin</t>
  </si>
  <si>
    <t>Anciennitettillæg (6700)</t>
  </si>
  <si>
    <t xml:space="preserve">Anciennitettillæg </t>
  </si>
  <si>
    <t>Timeløn for ansatte ved undervisning for børn:</t>
  </si>
  <si>
    <t>Uddannet lærer</t>
  </si>
  <si>
    <t>Uddannet børnehaveklasseleder</t>
  </si>
  <si>
    <t xml:space="preserve">Timelønnede betales for det faktiske antal timer - dog minimum 2 timer. </t>
  </si>
  <si>
    <t>Lærere på Ny løn</t>
  </si>
  <si>
    <t xml:space="preserve">Nutidskr. </t>
  </si>
  <si>
    <t>Nutidskr. pr. md.</t>
  </si>
  <si>
    <t xml:space="preserve">Undervisertillæg </t>
  </si>
  <si>
    <t xml:space="preserve">NB: Tillægget reduceres efter </t>
  </si>
  <si>
    <t>Undervisningstillæg 751 timer - (beløb pr. time)</t>
  </si>
  <si>
    <t>beskæftigelsesgrad</t>
  </si>
  <si>
    <t>Børnehaveklasseledere på Ny løn</t>
  </si>
  <si>
    <t>Undervisertillæg</t>
  </si>
  <si>
    <t>Undervisningstillæg 836 timer - (beløb pr. time)</t>
  </si>
  <si>
    <t>Lærere på Anciennitetsløn</t>
  </si>
  <si>
    <t>Børnehaveklasseledere på Anciennitetsløn</t>
  </si>
  <si>
    <t>NB: Tillægget reduceres efter</t>
  </si>
  <si>
    <t>Eksempel: En lærer på Ny løn har 800 timer på et år</t>
  </si>
  <si>
    <t>Antal timer</t>
  </si>
  <si>
    <t>Pr. år</t>
  </si>
  <si>
    <t>50 t. over 750</t>
  </si>
  <si>
    <t>Eksempel: En børnehaveklasseleder på Ny løn har 900 timer på et år</t>
  </si>
  <si>
    <t>65 t. over 835</t>
  </si>
  <si>
    <t>Reguleringsprocenten (som alle beløb i 'År 2000 niveau' skal ganges med)</t>
  </si>
  <si>
    <t>Klasselærer</t>
  </si>
  <si>
    <t>AMR</t>
  </si>
  <si>
    <t xml:space="preserve">TR </t>
  </si>
  <si>
    <t>TR suppleant</t>
  </si>
  <si>
    <t>Lejrskoletillæg, hverdage</t>
  </si>
  <si>
    <t>pr. dag</t>
  </si>
  <si>
    <t>Lejrskoletillæg, lør-søn-helligdage</t>
  </si>
  <si>
    <t>Flere skiftende arbejdssteder (geografisk)</t>
  </si>
  <si>
    <t>Undervisningsvejleder*</t>
  </si>
  <si>
    <t>*hvis man udfører funktionen</t>
  </si>
  <si>
    <t xml:space="preserve">Lærere og Bh.kl.ledere i specialklasser </t>
  </si>
  <si>
    <t>NB: ER BORTFALDET*</t>
  </si>
  <si>
    <t>Pr. undervisningstime uden bundgrænse</t>
  </si>
  <si>
    <t>Lærere og Bh.kl.ledere ved selvstændige folkeskoler for specialundervisning</t>
  </si>
  <si>
    <t xml:space="preserve">Almindeligt undervisertillæg </t>
  </si>
  <si>
    <t xml:space="preserve">     se fanen 'Undervisertillæg'</t>
  </si>
  <si>
    <t>Årligt tillæg</t>
  </si>
  <si>
    <t>Lærere ved selvstændige obs. og heldagsskoler</t>
  </si>
  <si>
    <t>OBS!!!</t>
  </si>
  <si>
    <t>Den der varetager Tale- høreundervisning,  Bistand til småbørn med sprog- og talevanskeligheder og undervisning i Dansk som andetsprog</t>
  </si>
  <si>
    <t xml:space="preserve">Bh.kl.ledere der varetager Særlig støtte til tosprogede elever, Støtte til sproglig udvikling for tosprogede førskole-børn og undervisning af bh.kl.elever i Dansk som andetsprog </t>
  </si>
  <si>
    <t>Lærere ved specialundervisning for voksne</t>
  </si>
  <si>
    <t>Pr. undervisningstime fra 681 timer -</t>
  </si>
  <si>
    <t xml:space="preserve">*DOG GÆLDER: at den, der både før og efter 1.8.15, varetager undervisning i sådanne klasser, bevarer beløbet (udbetalt i 2014-15) som </t>
  </si>
  <si>
    <t>personligt tillæg, så længe vedkommende fortsat varetager undervisning i sådanne klasser.</t>
  </si>
  <si>
    <t>Lønforløb - lærere og bhv.kl. ledere</t>
  </si>
  <si>
    <t>Ansatte på Ny løn (ok.ansatte)</t>
  </si>
  <si>
    <t>Stilling</t>
  </si>
  <si>
    <t>Grundløn</t>
  </si>
  <si>
    <t>4 års erfaring</t>
  </si>
  <si>
    <t>8 års erfaring</t>
  </si>
  <si>
    <t>12 års erfaring</t>
  </si>
  <si>
    <t>Lærer</t>
  </si>
  <si>
    <t>Løntrin 31 + 3000* kr. årligt</t>
  </si>
  <si>
    <t>Løntrin 31 + 4 trin + 3000* kr. årligt</t>
  </si>
  <si>
    <t xml:space="preserve">Løntrin 31 + 9 trin </t>
  </si>
  <si>
    <t>Løntrin 31 + 9 trin + 10000* kr. årligt</t>
  </si>
  <si>
    <t>Løntrin 31 + 2 trin + 3000* kr. årligt</t>
  </si>
  <si>
    <t>Løntrin 31 + 4 trin</t>
  </si>
  <si>
    <t>Løntrin 31 + 6 trin</t>
  </si>
  <si>
    <t>Bh.kl. leder</t>
  </si>
  <si>
    <t>Løntrin 28 + 2000* kr. årligt</t>
  </si>
  <si>
    <t>Løntrin 28 + 3 trin + 2000* kr. årligt</t>
  </si>
  <si>
    <t xml:space="preserve">Løntrin 28 + 5 trin </t>
  </si>
  <si>
    <t>Løntrin 28 + 5 trin + 7000* kr. årligt</t>
  </si>
  <si>
    <t>Ansatte på Anciennitetsløn (tj.m.ansatte og '93 gruppen)</t>
  </si>
  <si>
    <t>Løntrin 42 + 7000* kr. + 13000* kr. årligt</t>
  </si>
  <si>
    <t>Løntrin 36</t>
  </si>
  <si>
    <t>Trintillæg O.15 (7000)</t>
  </si>
  <si>
    <t>Ikke-læreruddannede, ansat på ny løn (OK)</t>
  </si>
  <si>
    <t>Anciennitetslønnede børnehaveklasseledere (tjenestemænd og 93'gruppen)</t>
  </si>
  <si>
    <t>Uddannede børnehaveklasseledere, ansat på ny løn (OK)</t>
  </si>
  <si>
    <t>I alt (pr. md.):</t>
  </si>
  <si>
    <t>Hertil kommer evt. andre tillæg eller løntrin f.eks (pr. md.):</t>
  </si>
  <si>
    <t>Undervisningstillæg o. 835 t (pr. klokketime, udbt. hver måned)</t>
  </si>
  <si>
    <t>Hertil kommer evt. andre tillæg f.eks (pr. md.):</t>
  </si>
  <si>
    <t>Undervisningstillæg o. 750 t (pr. klokketime, udbt. hver måned)</t>
  </si>
  <si>
    <t>Uddannede lærere, ansat på ny løn (OK)</t>
  </si>
  <si>
    <t>Anciennitetslønnede, (tjenestemænd og 93'gruppen pr. md.):</t>
  </si>
  <si>
    <t xml:space="preserve">I alt (pr. md.): </t>
  </si>
  <si>
    <t>*Hvis man kommer fra stilling som uddannet lærer med højere lønniveau, er der mulighed for personligt tillæg, - dog kun for erfaring, undervisertillæg samt evt. anden relevant kvalifikation.</t>
  </si>
  <si>
    <t>Relevant kompetence-udd. + 1 løntrin</t>
  </si>
  <si>
    <t>Ikke læreruddannede (Specielt for Slagelse kommune)</t>
  </si>
  <si>
    <r>
      <rPr>
        <b/>
        <sz val="24"/>
        <color theme="1"/>
        <rFont val="Verdana"/>
        <family val="2"/>
      </rPr>
      <t xml:space="preserve">Reguleringsprocent     </t>
    </r>
    <r>
      <rPr>
        <b/>
        <sz val="10"/>
        <color theme="1"/>
        <rFont val="Verdana"/>
        <family val="2"/>
      </rPr>
      <t xml:space="preserve">                                                         (som alle beløb i 'År 2000 niveau' skal ganges med)</t>
    </r>
  </si>
  <si>
    <t>UU, Skolepsykologer, Tale-/høre- og konsulenter:</t>
  </si>
  <si>
    <t>Ikke-læreruddannede:</t>
  </si>
  <si>
    <t>Børnehaveklasselærere:</t>
  </si>
  <si>
    <t>Lærere:</t>
  </si>
  <si>
    <t>Timelønnede:</t>
  </si>
  <si>
    <t xml:space="preserve">Undervisertillæg samt undervisningstillæg (normalklasser):    </t>
  </si>
  <si>
    <t>Øvrige tillæg:</t>
  </si>
  <si>
    <t>Undervisningstillæg og andre tillæg for specialundervisning:</t>
  </si>
  <si>
    <t>Tillæg for undervisning i almendelen</t>
  </si>
  <si>
    <t>Tillæg for ansættelse i almenskolen</t>
  </si>
  <si>
    <t>svarer til 4800 kr. i 00-kroner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</si>
</sst>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r.&quot;;\-#,##0.00\ &quot;kr.&quot;"/>
    <numFmt numFmtId="44" formatCode="_-* #,##0.00\ &quot;kr.&quot;_-;\-* #,##0.00\ &quot;kr.&quot;_-;_-* &quot;-&quot;??\ &quot;kr.&quot;_-;_-@_-"/>
    <numFmt numFmtId="164" formatCode="&quot;kr.&quot;\ #,##0.00"/>
    <numFmt numFmtId="165" formatCode="#,##0.00\ &quot;kr.&quot;"/>
    <numFmt numFmtId="166" formatCode="#,##0.000000000\ &quot;kr.&quot;"/>
    <numFmt numFmtId="167" formatCode="0.0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TimesNewRomanPS"/>
    </font>
    <font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Calibri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24"/>
      <color theme="1"/>
      <name val="Verdana"/>
      <family val="2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6"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3" borderId="6" xfId="0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39" fontId="5" fillId="0" borderId="0" xfId="0" applyNumberFormat="1" applyFont="1"/>
    <xf numFmtId="0" fontId="0" fillId="3" borderId="12" xfId="0" applyFill="1" applyBorder="1" applyAlignment="1">
      <alignment horizontal="center"/>
    </xf>
    <xf numFmtId="0" fontId="3" fillId="0" borderId="0" xfId="0" applyFont="1"/>
    <xf numFmtId="166" fontId="0" fillId="0" borderId="0" xfId="0" applyNumberForma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4" fillId="3" borderId="3" xfId="0" applyFont="1" applyFill="1" applyBorder="1"/>
    <xf numFmtId="164" fontId="0" fillId="3" borderId="3" xfId="0" applyNumberFormat="1" applyFill="1" applyBorder="1"/>
    <xf numFmtId="164" fontId="4" fillId="3" borderId="3" xfId="0" applyNumberFormat="1" applyFont="1" applyFill="1" applyBorder="1"/>
    <xf numFmtId="0" fontId="8" fillId="7" borderId="7" xfId="0" applyFont="1" applyFill="1" applyBorder="1"/>
    <xf numFmtId="14" fontId="9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9" fillId="0" borderId="0" xfId="0" applyFont="1"/>
    <xf numFmtId="0" fontId="4" fillId="0" borderId="29" xfId="0" applyFont="1" applyBorder="1"/>
    <xf numFmtId="0" fontId="4" fillId="0" borderId="21" xfId="0" applyFont="1" applyBorder="1"/>
    <xf numFmtId="0" fontId="0" fillId="0" borderId="21" xfId="0" applyBorder="1"/>
    <xf numFmtId="0" fontId="0" fillId="0" borderId="0" xfId="0" quotePrefix="1"/>
    <xf numFmtId="0" fontId="0" fillId="13" borderId="4" xfId="0" applyFill="1" applyBorder="1"/>
    <xf numFmtId="0" fontId="0" fillId="11" borderId="3" xfId="0" applyFill="1" applyBorder="1"/>
    <xf numFmtId="0" fontId="4" fillId="21" borderId="3" xfId="0" applyFont="1" applyFill="1" applyBorder="1"/>
    <xf numFmtId="0" fontId="4" fillId="21" borderId="1" xfId="0" applyFont="1" applyFill="1" applyBorder="1"/>
    <xf numFmtId="0" fontId="0" fillId="21" borderId="3" xfId="0" applyFill="1" applyBorder="1"/>
    <xf numFmtId="164" fontId="0" fillId="21" borderId="3" xfId="0" applyNumberFormat="1" applyFill="1" applyBorder="1"/>
    <xf numFmtId="164" fontId="0" fillId="21" borderId="1" xfId="0" applyNumberFormat="1" applyFill="1" applyBorder="1"/>
    <xf numFmtId="0" fontId="4" fillId="11" borderId="3" xfId="0" applyFont="1" applyFill="1" applyBorder="1"/>
    <xf numFmtId="0" fontId="4" fillId="15" borderId="3" xfId="0" applyFont="1" applyFill="1" applyBorder="1"/>
    <xf numFmtId="0" fontId="0" fillId="15" borderId="3" xfId="0" applyFill="1" applyBorder="1"/>
    <xf numFmtId="0" fontId="11" fillId="0" borderId="0" xfId="0" applyFont="1"/>
    <xf numFmtId="0" fontId="0" fillId="0" borderId="0" xfId="0" applyAlignment="1">
      <alignment wrapText="1"/>
    </xf>
    <xf numFmtId="0" fontId="4" fillId="0" borderId="14" xfId="0" applyFont="1" applyBorder="1"/>
    <xf numFmtId="0" fontId="0" fillId="11" borderId="3" xfId="0" applyFill="1" applyBorder="1" applyAlignment="1">
      <alignment horizontal="center"/>
    </xf>
    <xf numFmtId="49" fontId="0" fillId="11" borderId="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15" borderId="3" xfId="0" applyFill="1" applyBorder="1" applyAlignment="1">
      <alignment horizontal="center"/>
    </xf>
    <xf numFmtId="0" fontId="7" fillId="0" borderId="0" xfId="0" applyFont="1"/>
    <xf numFmtId="0" fontId="7" fillId="22" borderId="3" xfId="0" applyFont="1" applyFill="1" applyBorder="1"/>
    <xf numFmtId="165" fontId="7" fillId="0" borderId="0" xfId="0" applyNumberFormat="1" applyFont="1"/>
    <xf numFmtId="0" fontId="7" fillId="0" borderId="0" xfId="0" applyFont="1" applyAlignment="1">
      <alignment wrapText="1"/>
    </xf>
    <xf numFmtId="164" fontId="7" fillId="0" borderId="0" xfId="0" applyNumberFormat="1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7" fillId="3" borderId="3" xfId="0" applyFont="1" applyFill="1" applyBorder="1"/>
    <xf numFmtId="0" fontId="7" fillId="5" borderId="1" xfId="0" applyFont="1" applyFill="1" applyBorder="1" applyAlignment="1">
      <alignment wrapText="1"/>
    </xf>
    <xf numFmtId="0" fontId="7" fillId="5" borderId="3" xfId="0" applyFont="1" applyFill="1" applyBorder="1"/>
    <xf numFmtId="0" fontId="7" fillId="22" borderId="1" xfId="0" applyFont="1" applyFill="1" applyBorder="1" applyAlignment="1">
      <alignment wrapText="1"/>
    </xf>
    <xf numFmtId="0" fontId="7" fillId="0" borderId="32" xfId="0" applyFont="1" applyBorder="1"/>
    <xf numFmtId="0" fontId="8" fillId="22" borderId="3" xfId="0" applyFont="1" applyFill="1" applyBorder="1" applyAlignment="1">
      <alignment wrapText="1"/>
    </xf>
    <xf numFmtId="0" fontId="8" fillId="22" borderId="3" xfId="0" applyFont="1" applyFill="1" applyBorder="1"/>
    <xf numFmtId="0" fontId="8" fillId="0" borderId="0" xfId="0" applyFont="1"/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/>
    <xf numFmtId="0" fontId="8" fillId="3" borderId="2" xfId="0" applyFont="1" applyFill="1" applyBorder="1"/>
    <xf numFmtId="0" fontId="8" fillId="5" borderId="3" xfId="0" applyFont="1" applyFill="1" applyBorder="1" applyAlignment="1">
      <alignment wrapText="1"/>
    </xf>
    <xf numFmtId="0" fontId="8" fillId="5" borderId="5" xfId="0" applyFont="1" applyFill="1" applyBorder="1"/>
    <xf numFmtId="0" fontId="8" fillId="5" borderId="3" xfId="0" applyFont="1" applyFill="1" applyBorder="1"/>
    <xf numFmtId="0" fontId="8" fillId="0" borderId="14" xfId="0" applyFont="1" applyBorder="1"/>
    <xf numFmtId="164" fontId="2" fillId="4" borderId="3" xfId="0" applyNumberFormat="1" applyFont="1" applyFill="1" applyBorder="1"/>
    <xf numFmtId="0" fontId="7" fillId="0" borderId="0" xfId="0" applyFont="1" applyAlignment="1">
      <alignment horizontal="left"/>
    </xf>
    <xf numFmtId="2" fontId="7" fillId="0" borderId="0" xfId="0" applyNumberFormat="1" applyFont="1"/>
    <xf numFmtId="0" fontId="8" fillId="4" borderId="1" xfId="0" applyFont="1" applyFill="1" applyBorder="1"/>
    <xf numFmtId="0" fontId="8" fillId="4" borderId="3" xfId="0" applyFont="1" applyFill="1" applyBorder="1"/>
    <xf numFmtId="167" fontId="8" fillId="7" borderId="7" xfId="0" applyNumberFormat="1" applyFont="1" applyFill="1" applyBorder="1"/>
    <xf numFmtId="0" fontId="12" fillId="0" borderId="0" xfId="0" applyFont="1"/>
    <xf numFmtId="164" fontId="13" fillId="0" borderId="0" xfId="0" applyNumberFormat="1" applyFont="1"/>
    <xf numFmtId="164" fontId="12" fillId="0" borderId="0" xfId="0" applyNumberFormat="1" applyFont="1"/>
    <xf numFmtId="0" fontId="2" fillId="7" borderId="7" xfId="0" applyFont="1" applyFill="1" applyBorder="1"/>
    <xf numFmtId="0" fontId="4" fillId="0" borderId="6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6" borderId="4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2" xfId="0" applyFill="1" applyBorder="1"/>
    <xf numFmtId="0" fontId="0" fillId="6" borderId="6" xfId="0" applyFill="1" applyBorder="1"/>
    <xf numFmtId="0" fontId="0" fillId="14" borderId="13" xfId="0" applyFill="1" applyBorder="1" applyAlignment="1">
      <alignment horizontal="right"/>
    </xf>
    <xf numFmtId="0" fontId="0" fillId="0" borderId="7" xfId="0" applyBorder="1"/>
    <xf numFmtId="0" fontId="0" fillId="9" borderId="8" xfId="0" applyFill="1" applyBorder="1"/>
    <xf numFmtId="0" fontId="0" fillId="9" borderId="10" xfId="0" applyFill="1" applyBorder="1"/>
    <xf numFmtId="0" fontId="0" fillId="9" borderId="12" xfId="0" applyFill="1" applyBorder="1"/>
    <xf numFmtId="0" fontId="0" fillId="10" borderId="13" xfId="0" applyFill="1" applyBorder="1" applyAlignment="1">
      <alignment horizontal="right"/>
    </xf>
    <xf numFmtId="0" fontId="0" fillId="11" borderId="8" xfId="0" applyFill="1" applyBorder="1"/>
    <xf numFmtId="0" fontId="0" fillId="11" borderId="10" xfId="0" applyFill="1" applyBorder="1"/>
    <xf numFmtId="0" fontId="0" fillId="11" borderId="12" xfId="0" applyFill="1" applyBorder="1"/>
    <xf numFmtId="0" fontId="0" fillId="13" borderId="6" xfId="0" applyFill="1" applyBorder="1"/>
    <xf numFmtId="0" fontId="4" fillId="0" borderId="7" xfId="0" applyFont="1" applyBorder="1" applyAlignment="1">
      <alignment horizontal="center"/>
    </xf>
    <xf numFmtId="2" fontId="0" fillId="12" borderId="13" xfId="0" applyNumberFormat="1" applyFill="1" applyBorder="1" applyAlignment="1">
      <alignment horizontal="right"/>
    </xf>
    <xf numFmtId="44" fontId="0" fillId="12" borderId="9" xfId="1" applyFont="1" applyFill="1" applyBorder="1"/>
    <xf numFmtId="44" fontId="0" fillId="12" borderId="11" xfId="1" applyFont="1" applyFill="1" applyBorder="1"/>
    <xf numFmtId="44" fontId="0" fillId="12" borderId="9" xfId="1" quotePrefix="1" applyFont="1" applyFill="1" applyBorder="1"/>
    <xf numFmtId="44" fontId="0" fillId="12" borderId="13" xfId="1" applyFont="1" applyFill="1" applyBorder="1"/>
    <xf numFmtId="44" fontId="0" fillId="13" borderId="34" xfId="1" applyFont="1" applyFill="1" applyBorder="1"/>
    <xf numFmtId="44" fontId="0" fillId="10" borderId="9" xfId="1" applyFont="1" applyFill="1" applyBorder="1"/>
    <xf numFmtId="44" fontId="0" fillId="10" borderId="11" xfId="1" applyFont="1" applyFill="1" applyBorder="1"/>
    <xf numFmtId="0" fontId="0" fillId="9" borderId="17" xfId="0" applyFill="1" applyBorder="1"/>
    <xf numFmtId="0" fontId="0" fillId="9" borderId="18" xfId="0" applyFill="1" applyBorder="1"/>
    <xf numFmtId="0" fontId="0" fillId="9" borderId="40" xfId="0" applyFill="1" applyBorder="1"/>
    <xf numFmtId="0" fontId="0" fillId="8" borderId="14" xfId="0" applyFill="1" applyBorder="1"/>
    <xf numFmtId="0" fontId="4" fillId="0" borderId="16" xfId="0" applyFont="1" applyBorder="1"/>
    <xf numFmtId="44" fontId="0" fillId="10" borderId="43" xfId="1" quotePrefix="1" applyFont="1" applyFill="1" applyBorder="1"/>
    <xf numFmtId="44" fontId="0" fillId="10" borderId="44" xfId="1" applyFont="1" applyFill="1" applyBorder="1"/>
    <xf numFmtId="44" fontId="0" fillId="10" borderId="45" xfId="1" applyFont="1" applyFill="1" applyBorder="1"/>
    <xf numFmtId="44" fontId="0" fillId="8" borderId="16" xfId="1" applyFont="1" applyFill="1" applyBorder="1"/>
    <xf numFmtId="0" fontId="4" fillId="0" borderId="7" xfId="0" applyFont="1" applyBorder="1"/>
    <xf numFmtId="44" fontId="0" fillId="10" borderId="27" xfId="1" quotePrefix="1" applyFont="1" applyFill="1" applyBorder="1"/>
    <xf numFmtId="44" fontId="0" fillId="10" borderId="25" xfId="1" applyFont="1" applyFill="1" applyBorder="1"/>
    <xf numFmtId="44" fontId="0" fillId="10" borderId="46" xfId="1" applyFont="1" applyFill="1" applyBorder="1"/>
    <xf numFmtId="44" fontId="0" fillId="8" borderId="7" xfId="1" applyFont="1" applyFill="1" applyBorder="1"/>
    <xf numFmtId="44" fontId="0" fillId="10" borderId="43" xfId="1" applyFont="1" applyFill="1" applyBorder="1"/>
    <xf numFmtId="0" fontId="0" fillId="10" borderId="45" xfId="0" applyFill="1" applyBorder="1" applyAlignment="1">
      <alignment horizontal="right"/>
    </xf>
    <xf numFmtId="0" fontId="0" fillId="6" borderId="5" xfId="0" applyFill="1" applyBorder="1"/>
    <xf numFmtId="0" fontId="0" fillId="6" borderId="29" xfId="0" applyFill="1" applyBorder="1"/>
    <xf numFmtId="0" fontId="4" fillId="0" borderId="16" xfId="0" applyFont="1" applyBorder="1" applyAlignment="1">
      <alignment horizontal="center"/>
    </xf>
    <xf numFmtId="0" fontId="4" fillId="0" borderId="19" xfId="0" applyFont="1" applyBorder="1"/>
    <xf numFmtId="0" fontId="4" fillId="0" borderId="4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8" borderId="48" xfId="0" applyFill="1" applyBorder="1"/>
    <xf numFmtId="14" fontId="9" fillId="0" borderId="0" xfId="0" applyNumberFormat="1" applyFont="1" applyAlignment="1">
      <alignment horizontal="left"/>
    </xf>
    <xf numFmtId="0" fontId="4" fillId="0" borderId="22" xfId="0" applyFont="1" applyBorder="1"/>
    <xf numFmtId="0" fontId="4" fillId="0" borderId="52" xfId="0" applyFont="1" applyBorder="1"/>
    <xf numFmtId="0" fontId="4" fillId="0" borderId="47" xfId="0" applyFont="1" applyBorder="1"/>
    <xf numFmtId="0" fontId="4" fillId="0" borderId="53" xfId="0" applyFont="1" applyBorder="1"/>
    <xf numFmtId="0" fontId="4" fillId="0" borderId="20" xfId="0" applyFont="1" applyBorder="1"/>
    <xf numFmtId="0" fontId="4" fillId="0" borderId="39" xfId="0" applyFont="1" applyBorder="1"/>
    <xf numFmtId="0" fontId="0" fillId="11" borderId="54" xfId="0" applyFill="1" applyBorder="1"/>
    <xf numFmtId="0" fontId="0" fillId="11" borderId="44" xfId="0" applyFill="1" applyBorder="1"/>
    <xf numFmtId="44" fontId="0" fillId="8" borderId="51" xfId="1" applyFont="1" applyFill="1" applyBorder="1"/>
    <xf numFmtId="44" fontId="0" fillId="8" borderId="53" xfId="1" applyFont="1" applyFill="1" applyBorder="1"/>
    <xf numFmtId="44" fontId="0" fillId="13" borderId="4" xfId="1" applyFont="1" applyFill="1" applyBorder="1"/>
    <xf numFmtId="44" fontId="0" fillId="12" borderId="13" xfId="1" applyFont="1" applyFill="1" applyBorder="1" applyAlignment="1">
      <alignment horizontal="right"/>
    </xf>
    <xf numFmtId="44" fontId="0" fillId="14" borderId="38" xfId="1" quotePrefix="1" applyFont="1" applyFill="1" applyBorder="1"/>
    <xf numFmtId="44" fontId="0" fillId="14" borderId="9" xfId="1" quotePrefix="1" applyFont="1" applyFill="1" applyBorder="1"/>
    <xf numFmtId="44" fontId="0" fillId="14" borderId="3" xfId="1" applyFont="1" applyFill="1" applyBorder="1"/>
    <xf numFmtId="44" fontId="0" fillId="14" borderId="11" xfId="1" applyFont="1" applyFill="1" applyBorder="1"/>
    <xf numFmtId="44" fontId="0" fillId="14" borderId="28" xfId="1" applyFont="1" applyFill="1" applyBorder="1"/>
    <xf numFmtId="44" fontId="0" fillId="14" borderId="13" xfId="1" applyFont="1" applyFill="1" applyBorder="1"/>
    <xf numFmtId="44" fontId="0" fillId="6" borderId="33" xfId="1" applyFont="1" applyFill="1" applyBorder="1"/>
    <xf numFmtId="44" fontId="0" fillId="6" borderId="34" xfId="1" applyFont="1" applyFill="1" applyBorder="1"/>
    <xf numFmtId="44" fontId="0" fillId="14" borderId="9" xfId="1" applyFont="1" applyFill="1" applyBorder="1"/>
    <xf numFmtId="44" fontId="0" fillId="12" borderId="43" xfId="1" applyFont="1" applyFill="1" applyBorder="1"/>
    <xf numFmtId="44" fontId="0" fillId="12" borderId="44" xfId="1" applyFont="1" applyFill="1" applyBorder="1"/>
    <xf numFmtId="44" fontId="0" fillId="13" borderId="45" xfId="1" applyFont="1" applyFill="1" applyBorder="1"/>
    <xf numFmtId="0" fontId="4" fillId="0" borderId="49" xfId="0" applyFont="1" applyBorder="1"/>
    <xf numFmtId="0" fontId="4" fillId="0" borderId="51" xfId="0" applyFont="1" applyBorder="1"/>
    <xf numFmtId="0" fontId="0" fillId="11" borderId="55" xfId="0" applyFill="1" applyBorder="1"/>
    <xf numFmtId="0" fontId="0" fillId="13" borderId="16" xfId="0" applyFill="1" applyBorder="1"/>
    <xf numFmtId="44" fontId="0" fillId="12" borderId="55" xfId="1" applyFont="1" applyFill="1" applyBorder="1"/>
    <xf numFmtId="44" fontId="0" fillId="13" borderId="16" xfId="1" applyFont="1" applyFill="1" applyBorder="1"/>
    <xf numFmtId="0" fontId="0" fillId="15" borderId="54" xfId="0" applyFill="1" applyBorder="1"/>
    <xf numFmtId="0" fontId="0" fillId="15" borderId="44" xfId="0" applyFill="1" applyBorder="1"/>
    <xf numFmtId="0" fontId="0" fillId="15" borderId="55" xfId="0" applyFill="1" applyBorder="1"/>
    <xf numFmtId="0" fontId="0" fillId="17" borderId="16" xfId="0" applyFill="1" applyBorder="1"/>
    <xf numFmtId="44" fontId="0" fillId="16" borderId="54" xfId="1" applyFont="1" applyFill="1" applyBorder="1"/>
    <xf numFmtId="44" fontId="0" fillId="16" borderId="23" xfId="1" applyFont="1" applyFill="1" applyBorder="1"/>
    <xf numFmtId="44" fontId="0" fillId="16" borderId="44" xfId="1" applyFont="1" applyFill="1" applyBorder="1"/>
    <xf numFmtId="44" fontId="0" fillId="16" borderId="25" xfId="1" applyFont="1" applyFill="1" applyBorder="1"/>
    <xf numFmtId="44" fontId="0" fillId="16" borderId="55" xfId="1" applyFont="1" applyFill="1" applyBorder="1"/>
    <xf numFmtId="44" fontId="0" fillId="16" borderId="56" xfId="1" applyFont="1" applyFill="1" applyBorder="1"/>
    <xf numFmtId="44" fontId="0" fillId="17" borderId="16" xfId="1" applyFont="1" applyFill="1" applyBorder="1"/>
    <xf numFmtId="44" fontId="0" fillId="17" borderId="7" xfId="1" applyFont="1" applyFill="1" applyBorder="1"/>
    <xf numFmtId="44" fontId="0" fillId="12" borderId="54" xfId="1" applyFont="1" applyFill="1" applyBorder="1"/>
    <xf numFmtId="44" fontId="0" fillId="12" borderId="31" xfId="1" applyFont="1" applyFill="1" applyBorder="1"/>
    <xf numFmtId="44" fontId="0" fillId="12" borderId="2" xfId="1" applyFont="1" applyFill="1" applyBorder="1"/>
    <xf numFmtId="44" fontId="0" fillId="12" borderId="30" xfId="1" applyFont="1" applyFill="1" applyBorder="1"/>
    <xf numFmtId="44" fontId="0" fillId="13" borderId="7" xfId="1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40" xfId="0" applyFill="1" applyBorder="1"/>
    <xf numFmtId="0" fontId="0" fillId="6" borderId="14" xfId="0" applyFill="1" applyBorder="1"/>
    <xf numFmtId="2" fontId="4" fillId="0" borderId="16" xfId="0" applyNumberFormat="1" applyFont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40" xfId="0" applyFill="1" applyBorder="1"/>
    <xf numFmtId="0" fontId="0" fillId="20" borderId="14" xfId="0" applyFill="1" applyBorder="1"/>
    <xf numFmtId="44" fontId="0" fillId="14" borderId="43" xfId="1" applyFont="1" applyFill="1" applyBorder="1"/>
    <xf numFmtId="44" fontId="0" fillId="14" borderId="27" xfId="1" applyFont="1" applyFill="1" applyBorder="1"/>
    <xf numFmtId="44" fontId="0" fillId="14" borderId="44" xfId="1" applyFont="1" applyFill="1" applyBorder="1"/>
    <xf numFmtId="44" fontId="0" fillId="14" borderId="25" xfId="1" applyFont="1" applyFill="1" applyBorder="1"/>
    <xf numFmtId="44" fontId="0" fillId="14" borderId="45" xfId="1" applyFont="1" applyFill="1" applyBorder="1"/>
    <xf numFmtId="44" fontId="0" fillId="14" borderId="46" xfId="1" applyFont="1" applyFill="1" applyBorder="1"/>
    <xf numFmtId="44" fontId="0" fillId="6" borderId="16" xfId="1" applyFont="1" applyFill="1" applyBorder="1"/>
    <xf numFmtId="44" fontId="0" fillId="6" borderId="7" xfId="1" applyFont="1" applyFill="1" applyBorder="1"/>
    <xf numFmtId="44" fontId="0" fillId="19" borderId="43" xfId="1" applyFont="1" applyFill="1" applyBorder="1"/>
    <xf numFmtId="44" fontId="0" fillId="19" borderId="27" xfId="1" applyFont="1" applyFill="1" applyBorder="1"/>
    <xf numFmtId="44" fontId="0" fillId="19" borderId="44" xfId="1" applyFont="1" applyFill="1" applyBorder="1"/>
    <xf numFmtId="44" fontId="0" fillId="19" borderId="25" xfId="1" applyFont="1" applyFill="1" applyBorder="1"/>
    <xf numFmtId="44" fontId="0" fillId="19" borderId="45" xfId="1" applyFont="1" applyFill="1" applyBorder="1"/>
    <xf numFmtId="44" fontId="0" fillId="19" borderId="46" xfId="1" applyFont="1" applyFill="1" applyBorder="1"/>
    <xf numFmtId="44" fontId="0" fillId="20" borderId="16" xfId="1" applyFont="1" applyFill="1" applyBorder="1"/>
    <xf numFmtId="44" fontId="0" fillId="20" borderId="7" xfId="1" applyFont="1" applyFill="1" applyBorder="1"/>
    <xf numFmtId="0" fontId="4" fillId="0" borderId="51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18" borderId="14" xfId="0" applyFont="1" applyFill="1" applyBorder="1"/>
    <xf numFmtId="0" fontId="4" fillId="18" borderId="16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13" borderId="17" xfId="0" applyFill="1" applyBorder="1"/>
    <xf numFmtId="0" fontId="0" fillId="13" borderId="18" xfId="0" applyFill="1" applyBorder="1"/>
    <xf numFmtId="0" fontId="0" fillId="13" borderId="40" xfId="0" applyFill="1" applyBorder="1"/>
    <xf numFmtId="0" fontId="0" fillId="11" borderId="14" xfId="0" applyFill="1" applyBorder="1"/>
    <xf numFmtId="44" fontId="0" fillId="13" borderId="43" xfId="1" applyFont="1" applyFill="1" applyBorder="1"/>
    <xf numFmtId="44" fontId="0" fillId="13" borderId="44" xfId="1" applyFont="1" applyFill="1" applyBorder="1"/>
    <xf numFmtId="44" fontId="0" fillId="11" borderId="16" xfId="1" applyFont="1" applyFill="1" applyBorder="1"/>
    <xf numFmtId="44" fontId="0" fillId="13" borderId="27" xfId="1" applyFont="1" applyFill="1" applyBorder="1"/>
    <xf numFmtId="44" fontId="0" fillId="13" borderId="25" xfId="1" applyFont="1" applyFill="1" applyBorder="1"/>
    <xf numFmtId="44" fontId="0" fillId="13" borderId="46" xfId="1" applyFont="1" applyFill="1" applyBorder="1"/>
    <xf numFmtId="44" fontId="0" fillId="11" borderId="7" xfId="1" applyFont="1" applyFill="1" applyBorder="1"/>
    <xf numFmtId="0" fontId="0" fillId="11" borderId="0" xfId="0" applyFill="1"/>
    <xf numFmtId="164" fontId="0" fillId="3" borderId="3" xfId="0" applyNumberForma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4" fillId="7" borderId="14" xfId="0" applyFont="1" applyFill="1" applyBorder="1" applyAlignment="1">
      <alignment horizontal="left" vertical="center" wrapText="1"/>
    </xf>
    <xf numFmtId="167" fontId="14" fillId="7" borderId="7" xfId="0" applyNumberFormat="1" applyFont="1" applyFill="1" applyBorder="1" applyAlignment="1">
      <alignment horizontal="right" vertical="center" wrapText="1"/>
    </xf>
    <xf numFmtId="0" fontId="4" fillId="11" borderId="7" xfId="0" applyFont="1" applyFill="1" applyBorder="1"/>
    <xf numFmtId="0" fontId="4" fillId="11" borderId="16" xfId="0" applyFont="1" applyFill="1" applyBorder="1"/>
    <xf numFmtId="0" fontId="3" fillId="11" borderId="16" xfId="0" applyFont="1" applyFill="1" applyBorder="1" applyAlignment="1">
      <alignment wrapText="1"/>
    </xf>
    <xf numFmtId="0" fontId="3" fillId="11" borderId="16" xfId="0" applyFont="1" applyFill="1" applyBorder="1"/>
    <xf numFmtId="0" fontId="4" fillId="15" borderId="9" xfId="0" applyFont="1" applyFill="1" applyBorder="1"/>
    <xf numFmtId="164" fontId="0" fillId="15" borderId="11" xfId="0" applyNumberFormat="1" applyFill="1" applyBorder="1"/>
    <xf numFmtId="0" fontId="0" fillId="24" borderId="53" xfId="0" applyFill="1" applyBorder="1"/>
    <xf numFmtId="0" fontId="4" fillId="15" borderId="41" xfId="0" applyFont="1" applyFill="1" applyBorder="1"/>
    <xf numFmtId="0" fontId="3" fillId="15" borderId="43" xfId="0" applyFont="1" applyFill="1" applyBorder="1"/>
    <xf numFmtId="164" fontId="0" fillId="15" borderId="2" xfId="0" applyNumberFormat="1" applyFill="1" applyBorder="1"/>
    <xf numFmtId="164" fontId="0" fillId="15" borderId="42" xfId="0" applyNumberFormat="1" applyFill="1" applyBorder="1"/>
    <xf numFmtId="0" fontId="3" fillId="15" borderId="43" xfId="0" applyFont="1" applyFill="1" applyBorder="1" applyAlignment="1">
      <alignment vertical="center" wrapText="1"/>
    </xf>
    <xf numFmtId="0" fontId="0" fillId="15" borderId="44" xfId="0" applyFill="1" applyBorder="1" applyAlignment="1">
      <alignment wrapText="1"/>
    </xf>
    <xf numFmtId="0" fontId="0" fillId="15" borderId="45" xfId="0" applyFill="1" applyBorder="1"/>
    <xf numFmtId="0" fontId="4" fillId="15" borderId="43" xfId="0" applyFont="1" applyFill="1" applyBorder="1"/>
    <xf numFmtId="164" fontId="0" fillId="15" borderId="44" xfId="0" applyNumberFormat="1" applyFill="1" applyBorder="1"/>
    <xf numFmtId="164" fontId="0" fillId="15" borderId="45" xfId="0" applyNumberFormat="1" applyFill="1" applyBorder="1"/>
    <xf numFmtId="0" fontId="4" fillId="15" borderId="27" xfId="0" applyFont="1" applyFill="1" applyBorder="1"/>
    <xf numFmtId="164" fontId="0" fillId="15" borderId="25" xfId="0" applyNumberFormat="1" applyFill="1" applyBorder="1"/>
    <xf numFmtId="0" fontId="8" fillId="12" borderId="14" xfId="0" applyFont="1" applyFill="1" applyBorder="1"/>
    <xf numFmtId="0" fontId="0" fillId="12" borderId="17" xfId="0" applyFill="1" applyBorder="1"/>
    <xf numFmtId="0" fontId="0" fillId="12" borderId="57" xfId="0" applyFill="1" applyBorder="1"/>
    <xf numFmtId="0" fontId="8" fillId="12" borderId="7" xfId="0" applyFont="1" applyFill="1" applyBorder="1"/>
    <xf numFmtId="164" fontId="0" fillId="12" borderId="27" xfId="0" applyNumberFormat="1" applyFill="1" applyBorder="1"/>
    <xf numFmtId="164" fontId="0" fillId="12" borderId="56" xfId="0" applyNumberFormat="1" applyFill="1" applyBorder="1"/>
    <xf numFmtId="0" fontId="8" fillId="12" borderId="16" xfId="0" applyFont="1" applyFill="1" applyBorder="1"/>
    <xf numFmtId="164" fontId="0" fillId="12" borderId="43" xfId="0" applyNumberFormat="1" applyFill="1" applyBorder="1"/>
    <xf numFmtId="164" fontId="0" fillId="12" borderId="55" xfId="0" applyNumberFormat="1" applyFill="1" applyBorder="1"/>
    <xf numFmtId="164" fontId="0" fillId="12" borderId="16" xfId="0" applyNumberFormat="1" applyFill="1" applyBorder="1"/>
    <xf numFmtId="0" fontId="8" fillId="7" borderId="14" xfId="0" applyFont="1" applyFill="1" applyBorder="1"/>
    <xf numFmtId="0" fontId="7" fillId="7" borderId="32" xfId="0" applyFont="1" applyFill="1" applyBorder="1"/>
    <xf numFmtId="0" fontId="0" fillId="11" borderId="43" xfId="0" applyFill="1" applyBorder="1"/>
    <xf numFmtId="164" fontId="0" fillId="11" borderId="43" xfId="0" applyNumberFormat="1" applyFill="1" applyBorder="1"/>
    <xf numFmtId="164" fontId="0" fillId="11" borderId="27" xfId="0" applyNumberFormat="1" applyFill="1" applyBorder="1"/>
    <xf numFmtId="0" fontId="0" fillId="11" borderId="45" xfId="0" applyFill="1" applyBorder="1"/>
    <xf numFmtId="164" fontId="0" fillId="11" borderId="45" xfId="0" applyNumberFormat="1" applyFill="1" applyBorder="1"/>
    <xf numFmtId="164" fontId="0" fillId="11" borderId="54" xfId="0" applyNumberFormat="1" applyFill="1" applyBorder="1"/>
    <xf numFmtId="0" fontId="0" fillId="24" borderId="51" xfId="0" applyFill="1" applyBorder="1"/>
    <xf numFmtId="164" fontId="2" fillId="12" borderId="7" xfId="0" applyNumberFormat="1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164" fontId="0" fillId="4" borderId="3" xfId="0" applyNumberFormat="1" applyFill="1" applyBorder="1" applyAlignment="1">
      <alignment horizontal="right"/>
    </xf>
    <xf numFmtId="164" fontId="0" fillId="22" borderId="3" xfId="0" applyNumberFormat="1" applyFill="1" applyBorder="1"/>
    <xf numFmtId="0" fontId="0" fillId="3" borderId="3" xfId="0" applyFill="1" applyBorder="1"/>
    <xf numFmtId="164" fontId="2" fillId="3" borderId="3" xfId="0" applyNumberFormat="1" applyFont="1" applyFill="1" applyBorder="1"/>
    <xf numFmtId="0" fontId="0" fillId="5" borderId="1" xfId="0" applyFill="1" applyBorder="1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164" fontId="0" fillId="5" borderId="4" xfId="0" applyNumberFormat="1" applyFill="1" applyBorder="1"/>
    <xf numFmtId="164" fontId="0" fillId="5" borderId="3" xfId="0" applyNumberFormat="1" applyFill="1" applyBorder="1"/>
    <xf numFmtId="164" fontId="2" fillId="5" borderId="3" xfId="0" applyNumberFormat="1" applyFont="1" applyFill="1" applyBorder="1"/>
    <xf numFmtId="0" fontId="0" fillId="22" borderId="1" xfId="0" applyFill="1" applyBorder="1" applyAlignment="1">
      <alignment horizontal="left"/>
    </xf>
    <xf numFmtId="0" fontId="2" fillId="22" borderId="2" xfId="0" applyFont="1" applyFill="1" applyBorder="1"/>
    <xf numFmtId="0" fontId="8" fillId="23" borderId="3" xfId="0" applyFont="1" applyFill="1" applyBorder="1" applyAlignment="1">
      <alignment wrapText="1"/>
    </xf>
    <xf numFmtId="0" fontId="8" fillId="23" borderId="3" xfId="0" applyFont="1" applyFill="1" applyBorder="1"/>
    <xf numFmtId="0" fontId="7" fillId="23" borderId="3" xfId="0" applyFont="1" applyFill="1" applyBorder="1"/>
    <xf numFmtId="164" fontId="0" fillId="23" borderId="3" xfId="0" applyNumberFormat="1" applyFill="1" applyBorder="1"/>
    <xf numFmtId="0" fontId="0" fillId="23" borderId="3" xfId="0" applyFill="1" applyBorder="1"/>
    <xf numFmtId="164" fontId="2" fillId="23" borderId="3" xfId="0" applyNumberFormat="1" applyFont="1" applyFill="1" applyBorder="1"/>
    <xf numFmtId="44" fontId="0" fillId="0" borderId="0" xfId="0" applyNumberFormat="1"/>
    <xf numFmtId="0" fontId="4" fillId="3" borderId="22" xfId="0" applyFont="1" applyFill="1" applyBorder="1"/>
    <xf numFmtId="7" fontId="15" fillId="25" borderId="3" xfId="0" applyNumberFormat="1" applyFont="1" applyFill="1" applyBorder="1"/>
    <xf numFmtId="0" fontId="0" fillId="9" borderId="58" xfId="0" applyFill="1" applyBorder="1"/>
    <xf numFmtId="44" fontId="0" fillId="10" borderId="59" xfId="1" applyFont="1" applyFill="1" applyBorder="1"/>
    <xf numFmtId="0" fontId="0" fillId="26" borderId="5" xfId="0" applyFill="1" applyBorder="1"/>
    <xf numFmtId="0" fontId="0" fillId="26" borderId="4" xfId="0" applyFill="1" applyBorder="1"/>
    <xf numFmtId="0" fontId="4" fillId="0" borderId="19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4" fillId="8" borderId="17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8" borderId="19" xfId="0" applyFont="1" applyFill="1" applyBorder="1" applyAlignment="1">
      <alignment horizontal="left"/>
    </xf>
    <xf numFmtId="0" fontId="3" fillId="8" borderId="2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7" borderId="14" xfId="0" applyFont="1" applyFill="1" applyBorder="1" applyAlignment="1">
      <alignment horizontal="left"/>
    </xf>
    <xf numFmtId="0" fontId="8" fillId="7" borderId="32" xfId="0" applyFont="1" applyFill="1" applyBorder="1" applyAlignment="1">
      <alignment horizontal="left"/>
    </xf>
    <xf numFmtId="0" fontId="11" fillId="0" borderId="15" xfId="0" applyFont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CC66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A55A-2517-4B1B-B1F9-C14FEA7E6A4B}">
  <sheetPr>
    <tabColor theme="0" tint="-0.14999847407452621"/>
  </sheetPr>
  <dimension ref="A1:I44"/>
  <sheetViews>
    <sheetView workbookViewId="0">
      <selection activeCell="C22" sqref="C22"/>
    </sheetView>
  </sheetViews>
  <sheetFormatPr defaultRowHeight="15"/>
  <cols>
    <col min="1" max="1" width="60.7109375" customWidth="1"/>
    <col min="2" max="5" width="35.7109375" customWidth="1"/>
    <col min="7" max="7" width="13.42578125" bestFit="1" customWidth="1"/>
  </cols>
  <sheetData>
    <row r="1" spans="1:9" ht="18">
      <c r="A1" s="128">
        <f>Lønforløb!A1</f>
        <v>45566</v>
      </c>
    </row>
    <row r="2" spans="1:9">
      <c r="A2" s="21"/>
      <c r="C2" s="21"/>
      <c r="I2" s="2"/>
    </row>
    <row r="3" spans="1:9" ht="18.75" thickBot="1">
      <c r="A3" s="23" t="s">
        <v>198</v>
      </c>
      <c r="C3" s="21"/>
      <c r="I3" s="2"/>
    </row>
    <row r="4" spans="1:9" ht="15.75" thickBot="1">
      <c r="A4" s="124" t="s">
        <v>188</v>
      </c>
      <c r="B4" s="125" t="s">
        <v>18</v>
      </c>
      <c r="C4" s="125" t="s">
        <v>19</v>
      </c>
      <c r="D4" s="125" t="s">
        <v>20</v>
      </c>
      <c r="E4" s="126" t="s">
        <v>21</v>
      </c>
      <c r="I4" s="2"/>
    </row>
    <row r="5" spans="1:9">
      <c r="A5" s="105" t="s">
        <v>22</v>
      </c>
      <c r="B5" s="110">
        <f>Lønforløb!B21</f>
        <v>32149.25</v>
      </c>
      <c r="C5" s="110">
        <f>B5</f>
        <v>32149.25</v>
      </c>
      <c r="D5" s="110">
        <f>B5</f>
        <v>32149.25</v>
      </c>
      <c r="E5" s="115">
        <f>B5</f>
        <v>32149.25</v>
      </c>
      <c r="H5" s="2"/>
      <c r="I5" s="2"/>
    </row>
    <row r="6" spans="1:9">
      <c r="A6" s="106" t="s">
        <v>23</v>
      </c>
      <c r="B6" s="111">
        <f>Undervisertillæg!D5</f>
        <v>1731.3389166666668</v>
      </c>
      <c r="C6" s="111">
        <f>B6</f>
        <v>1731.3389166666668</v>
      </c>
      <c r="D6" s="111">
        <f>B6</f>
        <v>1731.3389166666668</v>
      </c>
      <c r="E6" s="116">
        <f>B6</f>
        <v>1731.3389166666668</v>
      </c>
      <c r="H6" s="2"/>
      <c r="I6" s="2"/>
    </row>
    <row r="7" spans="1:9">
      <c r="A7" s="106" t="s">
        <v>24</v>
      </c>
      <c r="B7" s="111">
        <f>Lønforløb!B22-Lønforløb!B21</f>
        <v>518.08333333333212</v>
      </c>
      <c r="C7" s="111">
        <f>B7</f>
        <v>518.08333333333212</v>
      </c>
      <c r="D7" s="111">
        <f>B7</f>
        <v>518.08333333333212</v>
      </c>
      <c r="E7" s="116">
        <f>B7</f>
        <v>518.08333333333212</v>
      </c>
      <c r="H7" s="2"/>
      <c r="I7" s="2"/>
    </row>
    <row r="8" spans="1:9">
      <c r="A8" s="106" t="s">
        <v>25</v>
      </c>
      <c r="B8" s="111"/>
      <c r="C8" s="111">
        <f>Lønforløb!B26-Lønforløb!B22</f>
        <v>2181.1666666666679</v>
      </c>
      <c r="D8" s="111"/>
      <c r="E8" s="116"/>
      <c r="H8" s="2"/>
      <c r="I8" s="2"/>
    </row>
    <row r="9" spans="1:9">
      <c r="A9" s="106" t="s">
        <v>26</v>
      </c>
      <c r="B9" s="111"/>
      <c r="C9" s="111"/>
      <c r="D9" s="111">
        <f>Lønforløb!B31-Lønforløb!B22</f>
        <v>5230.5833333333321</v>
      </c>
      <c r="E9" s="116">
        <f>D9</f>
        <v>5230.5833333333321</v>
      </c>
      <c r="H9" s="2"/>
      <c r="I9" s="22"/>
    </row>
    <row r="10" spans="1:9">
      <c r="A10" s="106" t="s">
        <v>27</v>
      </c>
      <c r="B10" s="111">
        <f>Lønforløb!B24-Lønforløb!B22</f>
        <v>1068.5833333333321</v>
      </c>
      <c r="C10" s="111">
        <f>Lønforløb!B28-Lønforløb!B26</f>
        <v>1184.6666666666642</v>
      </c>
      <c r="D10" s="111">
        <f>Lønforløb!B33-Lønforløb!B31</f>
        <v>1503.3333333333358</v>
      </c>
      <c r="E10" s="116">
        <f>D10</f>
        <v>1503.3333333333358</v>
      </c>
      <c r="H10" s="2"/>
      <c r="I10" s="2"/>
    </row>
    <row r="11" spans="1:9">
      <c r="A11" s="106" t="s">
        <v>28</v>
      </c>
      <c r="B11" s="111">
        <f>Lønforløb!C47</f>
        <v>399.53975000000008</v>
      </c>
      <c r="C11" s="111">
        <f>B11</f>
        <v>399.53975000000008</v>
      </c>
      <c r="D11" s="111"/>
      <c r="E11" s="116"/>
      <c r="H11" s="2"/>
      <c r="I11" s="2"/>
    </row>
    <row r="12" spans="1:9" ht="15.75" thickBot="1">
      <c r="A12" s="107" t="s">
        <v>29</v>
      </c>
      <c r="B12" s="112"/>
      <c r="C12" s="112"/>
      <c r="D12" s="112"/>
      <c r="E12" s="117">
        <f>Lønforløb!C52</f>
        <v>1331.7991666666669</v>
      </c>
      <c r="H12" s="2"/>
      <c r="I12" s="2"/>
    </row>
    <row r="13" spans="1:9" ht="15.75" thickBot="1">
      <c r="A13" s="127" t="s">
        <v>183</v>
      </c>
      <c r="B13" s="137">
        <f>SUM(B5:B12)</f>
        <v>35866.795333333335</v>
      </c>
      <c r="C13" s="137">
        <f>SUM(C5:C12)</f>
        <v>38164.045333333343</v>
      </c>
      <c r="D13" s="137">
        <f>SUM(D5:D12)</f>
        <v>41132.588916666668</v>
      </c>
      <c r="E13" s="138">
        <f>SUM(E5:E12)</f>
        <v>42464.388083333331</v>
      </c>
      <c r="F13" s="2"/>
      <c r="G13" s="282"/>
      <c r="H13" s="22"/>
      <c r="I13" s="2"/>
    </row>
    <row r="14" spans="1:9" ht="15.75" thickBot="1">
      <c r="I14" s="2"/>
    </row>
    <row r="15" spans="1:9" ht="15.75" thickBot="1">
      <c r="A15" s="289" t="s">
        <v>184</v>
      </c>
      <c r="B15" s="290"/>
      <c r="D15" s="121" t="s">
        <v>37</v>
      </c>
      <c r="I15" s="2"/>
    </row>
    <row r="16" spans="1:9">
      <c r="A16" s="88" t="s">
        <v>30</v>
      </c>
      <c r="B16" s="103">
        <f>'Øvrige tillæg'!D5</f>
        <v>332.94979166666673</v>
      </c>
      <c r="D16" s="122" t="s">
        <v>39</v>
      </c>
      <c r="I16" s="2"/>
    </row>
    <row r="17" spans="1:9">
      <c r="A17" s="89" t="s">
        <v>31</v>
      </c>
      <c r="B17" s="104">
        <f>'Øvrige tillæg'!D12</f>
        <v>1331.7991666666669</v>
      </c>
      <c r="D17" s="81" t="s">
        <v>40</v>
      </c>
      <c r="I17" s="2"/>
    </row>
    <row r="18" spans="1:9">
      <c r="A18" s="89" t="s">
        <v>32</v>
      </c>
      <c r="B18" s="104">
        <f>'Øvrige tillæg'!D7</f>
        <v>865.66945833333341</v>
      </c>
      <c r="I18" s="2"/>
    </row>
    <row r="19" spans="1:9">
      <c r="A19" s="89" t="s">
        <v>33</v>
      </c>
      <c r="B19" s="104">
        <f>'Øvrige tillæg'!D8</f>
        <v>159.81590000000003</v>
      </c>
    </row>
    <row r="20" spans="1:9">
      <c r="A20" s="89" t="s">
        <v>34</v>
      </c>
      <c r="B20" s="104">
        <f>'Øvrige tillæg'!D6</f>
        <v>532.71966666666674</v>
      </c>
      <c r="I20" s="2"/>
    </row>
    <row r="21" spans="1:9">
      <c r="A21" s="89" t="s">
        <v>187</v>
      </c>
      <c r="B21" s="104">
        <f>Undervisertillæg!C6</f>
        <v>143.83431000000002</v>
      </c>
    </row>
    <row r="22" spans="1:9">
      <c r="A22" s="285" t="s">
        <v>203</v>
      </c>
      <c r="B22" s="286">
        <f>4800*Lønforløb!B41/12</f>
        <v>639.26360000000011</v>
      </c>
      <c r="D22" s="287" t="s">
        <v>204</v>
      </c>
    </row>
    <row r="23" spans="1:9" ht="15.75" thickBot="1">
      <c r="A23" s="90" t="s">
        <v>35</v>
      </c>
      <c r="B23" s="91" t="s">
        <v>36</v>
      </c>
      <c r="D23" s="288" t="s">
        <v>205</v>
      </c>
    </row>
    <row r="26" spans="1:9" ht="15.75" thickBot="1">
      <c r="A26" s="21"/>
      <c r="C26" s="21"/>
    </row>
    <row r="27" spans="1:9" ht="15.75" thickBot="1">
      <c r="A27" s="289" t="s">
        <v>189</v>
      </c>
      <c r="B27" s="290"/>
    </row>
    <row r="28" spans="1:9">
      <c r="A28" s="92" t="s">
        <v>38</v>
      </c>
      <c r="B28" s="100">
        <f>Lønforløb!B32</f>
        <v>38544.666666666664</v>
      </c>
    </row>
    <row r="29" spans="1:9">
      <c r="A29" s="93" t="s">
        <v>23</v>
      </c>
      <c r="B29" s="99">
        <f>Undervisertillæg!D14</f>
        <v>732.4895416666667</v>
      </c>
    </row>
    <row r="30" spans="1:9">
      <c r="A30" s="93" t="s">
        <v>24</v>
      </c>
      <c r="B30" s="99">
        <f>Lønforløb!B33-Lønforløb!B32</f>
        <v>856.58333333333576</v>
      </c>
    </row>
    <row r="31" spans="1:9">
      <c r="A31" s="93" t="s">
        <v>27</v>
      </c>
      <c r="B31" s="99">
        <f>Lønforløb!B35-Lønforløb!B33</f>
        <v>1784.75</v>
      </c>
    </row>
    <row r="32" spans="1:9">
      <c r="A32" s="93" t="s">
        <v>179</v>
      </c>
      <c r="B32" s="99">
        <f>Lønforløb!C51</f>
        <v>932.25941666666677</v>
      </c>
    </row>
    <row r="33" spans="1:8" ht="15.75" thickBot="1">
      <c r="A33" s="94" t="s">
        <v>41</v>
      </c>
      <c r="B33" s="101">
        <f>Lønforløb!C54</f>
        <v>1731.3389166666668</v>
      </c>
    </row>
    <row r="34" spans="1:8">
      <c r="A34" s="28" t="s">
        <v>183</v>
      </c>
      <c r="B34" s="139">
        <f>SUM(B28:B33)</f>
        <v>44582.087875000005</v>
      </c>
      <c r="C34" s="2"/>
    </row>
    <row r="35" spans="1:8" ht="15.75" thickBot="1"/>
    <row r="36" spans="1:8" ht="15.75" thickBot="1">
      <c r="A36" s="77" t="s">
        <v>186</v>
      </c>
      <c r="B36" s="87"/>
    </row>
    <row r="37" spans="1:8">
      <c r="A37" s="92" t="s">
        <v>30</v>
      </c>
      <c r="B37" s="98">
        <f>'Øvrige tillæg'!D5</f>
        <v>332.94979166666673</v>
      </c>
    </row>
    <row r="38" spans="1:8">
      <c r="A38" s="93" t="s">
        <v>31</v>
      </c>
      <c r="B38" s="99">
        <f>'Øvrige tillæg'!D12</f>
        <v>1331.7991666666669</v>
      </c>
    </row>
    <row r="39" spans="1:8">
      <c r="A39" s="93" t="s">
        <v>32</v>
      </c>
      <c r="B39" s="99">
        <f>'Øvrige tillæg'!D7</f>
        <v>865.66945833333341</v>
      </c>
    </row>
    <row r="40" spans="1:8">
      <c r="A40" s="93" t="s">
        <v>33</v>
      </c>
      <c r="B40" s="99">
        <f>'Øvrige tillæg'!D8</f>
        <v>159.81590000000003</v>
      </c>
    </row>
    <row r="41" spans="1:8">
      <c r="A41" s="93" t="s">
        <v>34</v>
      </c>
      <c r="B41" s="99">
        <f>'Øvrige tillæg'!D6</f>
        <v>532.71966666666674</v>
      </c>
    </row>
    <row r="42" spans="1:8">
      <c r="A42" s="93" t="s">
        <v>187</v>
      </c>
      <c r="B42" s="99">
        <f>Undervisertillæg!C15</f>
        <v>143.83431000000002</v>
      </c>
    </row>
    <row r="43" spans="1:8" ht="15.75" thickBot="1">
      <c r="A43" s="94" t="s">
        <v>42</v>
      </c>
      <c r="B43" s="140">
        <f>Lønforløb!B36-Lønforløb!B35</f>
        <v>929.33333333333576</v>
      </c>
    </row>
    <row r="44" spans="1:8">
      <c r="A44" s="21"/>
      <c r="B44" s="21"/>
      <c r="C44" s="21"/>
      <c r="D44" s="21"/>
      <c r="E44" s="21"/>
      <c r="F44" s="21"/>
      <c r="G44" s="21"/>
      <c r="H44" s="21"/>
    </row>
  </sheetData>
  <mergeCells count="2">
    <mergeCell ref="A15:B15"/>
    <mergeCell ref="A27:B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D243-CAC9-4725-9C11-B4A19CB2FBA5}">
  <sheetPr>
    <tabColor theme="0" tint="-0.14999847407452621"/>
  </sheetPr>
  <dimension ref="A1:I37"/>
  <sheetViews>
    <sheetView workbookViewId="0">
      <selection activeCell="A25" sqref="A25"/>
    </sheetView>
  </sheetViews>
  <sheetFormatPr defaultRowHeight="15"/>
  <cols>
    <col min="1" max="1" width="81.42578125" customWidth="1"/>
    <col min="2" max="4" width="35.7109375" customWidth="1"/>
    <col min="6" max="6" width="20.42578125" bestFit="1" customWidth="1"/>
  </cols>
  <sheetData>
    <row r="1" spans="1:9" ht="18">
      <c r="A1" s="128">
        <f>Lønforløb!A1</f>
        <v>45566</v>
      </c>
    </row>
    <row r="3" spans="1:9" ht="19.5">
      <c r="A3" s="315" t="s">
        <v>202</v>
      </c>
      <c r="B3" s="315"/>
      <c r="C3" s="45"/>
      <c r="E3" s="45"/>
      <c r="F3" s="20"/>
    </row>
    <row r="4" spans="1:9">
      <c r="A4" s="57" t="s">
        <v>141</v>
      </c>
      <c r="B4" s="58" t="s">
        <v>13</v>
      </c>
      <c r="C4" s="58" t="s">
        <v>14</v>
      </c>
      <c r="D4" s="59" t="s">
        <v>142</v>
      </c>
      <c r="E4" s="45"/>
      <c r="F4" s="45"/>
    </row>
    <row r="5" spans="1:9">
      <c r="A5" s="46" t="s">
        <v>143</v>
      </c>
      <c r="B5" s="265">
        <v>32.43</v>
      </c>
      <c r="C5" s="265">
        <f>B5*C35</f>
        <v>51.828296370000004</v>
      </c>
      <c r="D5" s="45"/>
      <c r="E5" s="47"/>
      <c r="F5" s="47"/>
      <c r="G5" s="2"/>
    </row>
    <row r="6" spans="1:9">
      <c r="A6" s="48"/>
      <c r="B6" s="48"/>
      <c r="C6" s="48"/>
      <c r="D6" s="48"/>
      <c r="E6" s="48"/>
      <c r="F6" s="48"/>
      <c r="G6" s="39"/>
      <c r="H6" s="39"/>
      <c r="I6" s="39"/>
    </row>
    <row r="7" spans="1:9" ht="29.25">
      <c r="A7" s="60" t="s">
        <v>144</v>
      </c>
      <c r="B7" s="61" t="s">
        <v>13</v>
      </c>
      <c r="C7" s="61" t="s">
        <v>14</v>
      </c>
      <c r="D7" s="61" t="s">
        <v>15</v>
      </c>
      <c r="E7" s="45"/>
      <c r="F7" s="49"/>
    </row>
    <row r="8" spans="1:9">
      <c r="A8" s="50" t="s">
        <v>145</v>
      </c>
      <c r="B8" s="51" t="s">
        <v>146</v>
      </c>
      <c r="C8" s="62"/>
      <c r="D8" s="61"/>
      <c r="E8" s="45"/>
      <c r="F8" s="47"/>
    </row>
    <row r="9" spans="1:9">
      <c r="A9" s="52" t="s">
        <v>143</v>
      </c>
      <c r="B9" s="17">
        <v>18.920000000000002</v>
      </c>
      <c r="C9" s="17">
        <f>B9*C35</f>
        <v>30.237168280000006</v>
      </c>
      <c r="D9" s="266"/>
      <c r="E9" s="45"/>
      <c r="F9" s="45"/>
    </row>
    <row r="10" spans="1:9">
      <c r="A10" s="52" t="s">
        <v>147</v>
      </c>
      <c r="B10" s="17">
        <v>18600</v>
      </c>
      <c r="C10" s="17">
        <f>B10*C35</f>
        <v>29725.757400000002</v>
      </c>
      <c r="D10" s="267">
        <f>C10/12</f>
        <v>2477.1464500000002</v>
      </c>
      <c r="E10" s="45"/>
      <c r="F10" s="45"/>
    </row>
    <row r="11" spans="1:9">
      <c r="A11" s="45"/>
      <c r="B11" s="45"/>
      <c r="C11" s="45"/>
      <c r="D11" s="45"/>
      <c r="E11" s="45"/>
      <c r="F11" s="45"/>
    </row>
    <row r="12" spans="1:9">
      <c r="A12" s="63" t="s">
        <v>148</v>
      </c>
      <c r="B12" s="64" t="s">
        <v>13</v>
      </c>
      <c r="C12" s="65" t="s">
        <v>14</v>
      </c>
      <c r="D12" s="65" t="s">
        <v>15</v>
      </c>
      <c r="E12" s="45"/>
      <c r="F12" s="45"/>
    </row>
    <row r="13" spans="1:9">
      <c r="A13" s="53" t="s">
        <v>145</v>
      </c>
      <c r="B13" s="268" t="s">
        <v>146</v>
      </c>
      <c r="C13" s="269"/>
      <c r="D13" s="270"/>
      <c r="E13" s="45"/>
      <c r="F13" s="45"/>
    </row>
    <row r="14" spans="1:9">
      <c r="A14" s="54" t="s">
        <v>147</v>
      </c>
      <c r="B14" s="271">
        <v>26000</v>
      </c>
      <c r="C14" s="272">
        <f>B14*C35</f>
        <v>41552.134000000005</v>
      </c>
      <c r="D14" s="273">
        <f>C14/12</f>
        <v>3462.6778333333336</v>
      </c>
      <c r="E14" s="45" t="s">
        <v>149</v>
      </c>
      <c r="F14" s="45"/>
    </row>
    <row r="15" spans="1:9">
      <c r="A15" s="45"/>
      <c r="B15" s="49"/>
      <c r="C15" s="49"/>
      <c r="D15" s="49"/>
      <c r="E15" s="45"/>
      <c r="F15" s="45"/>
    </row>
    <row r="16" spans="1:9" ht="43.5">
      <c r="A16" s="57" t="s">
        <v>150</v>
      </c>
      <c r="B16" s="58" t="s">
        <v>13</v>
      </c>
      <c r="C16" s="58" t="s">
        <v>14</v>
      </c>
      <c r="D16" s="49"/>
      <c r="E16" s="45"/>
      <c r="F16" s="45"/>
    </row>
    <row r="17" spans="1:6">
      <c r="A17" s="55" t="s">
        <v>145</v>
      </c>
      <c r="B17" s="274" t="s">
        <v>146</v>
      </c>
      <c r="C17" s="275"/>
      <c r="D17" s="49"/>
      <c r="E17" s="45"/>
      <c r="F17" s="45"/>
    </row>
    <row r="18" spans="1:6">
      <c r="A18" s="46" t="s">
        <v>143</v>
      </c>
      <c r="B18" s="265">
        <v>25.84</v>
      </c>
      <c r="C18" s="265">
        <f>B18*C35</f>
        <v>41.296428560000003</v>
      </c>
      <c r="D18" s="45"/>
      <c r="E18" s="45"/>
      <c r="F18" s="45"/>
    </row>
    <row r="19" spans="1:6">
      <c r="A19" s="45"/>
      <c r="B19" s="49"/>
      <c r="C19" s="49"/>
      <c r="D19" s="45"/>
      <c r="E19" s="45"/>
      <c r="F19" s="45"/>
    </row>
    <row r="20" spans="1:6" ht="43.5">
      <c r="A20" s="63" t="s">
        <v>151</v>
      </c>
      <c r="B20" s="65" t="s">
        <v>13</v>
      </c>
      <c r="C20" s="65" t="s">
        <v>14</v>
      </c>
      <c r="D20" s="45"/>
      <c r="E20" s="45"/>
      <c r="F20" s="45"/>
    </row>
    <row r="21" spans="1:6">
      <c r="A21" s="53" t="s">
        <v>145</v>
      </c>
      <c r="B21" s="268" t="s">
        <v>146</v>
      </c>
      <c r="C21" s="269"/>
      <c r="D21" s="45"/>
      <c r="E21" s="45"/>
      <c r="F21" s="45"/>
    </row>
    <row r="22" spans="1:6">
      <c r="A22" s="54" t="s">
        <v>143</v>
      </c>
      <c r="B22" s="272">
        <v>18.920000000000002</v>
      </c>
      <c r="C22" s="272">
        <f>B22*C35</f>
        <v>30.237168280000006</v>
      </c>
      <c r="D22" s="45"/>
      <c r="E22" s="45"/>
      <c r="F22" s="45"/>
    </row>
    <row r="23" spans="1:6">
      <c r="A23" s="45"/>
      <c r="B23" s="49"/>
      <c r="C23" s="49"/>
      <c r="D23" s="45"/>
      <c r="E23" s="45"/>
      <c r="F23" s="45"/>
    </row>
    <row r="24" spans="1:6">
      <c r="A24" s="276" t="s">
        <v>152</v>
      </c>
      <c r="B24" s="277" t="s">
        <v>13</v>
      </c>
      <c r="C24" s="277" t="s">
        <v>14</v>
      </c>
      <c r="D24" s="277" t="s">
        <v>15</v>
      </c>
      <c r="E24" s="45"/>
      <c r="F24" s="45"/>
    </row>
    <row r="25" spans="1:6">
      <c r="A25" s="278" t="s">
        <v>153</v>
      </c>
      <c r="B25" s="279">
        <v>100</v>
      </c>
      <c r="C25" s="279">
        <f>B25*C35</f>
        <v>159.8159</v>
      </c>
      <c r="D25" s="280"/>
      <c r="E25" s="45"/>
      <c r="F25" s="45"/>
    </row>
    <row r="26" spans="1:6">
      <c r="A26" s="278" t="s">
        <v>147</v>
      </c>
      <c r="B26" s="279">
        <v>28300</v>
      </c>
      <c r="C26" s="279">
        <f>B26*C35</f>
        <v>45227.899700000002</v>
      </c>
      <c r="D26" s="281">
        <f>C26/12</f>
        <v>3768.991641666667</v>
      </c>
      <c r="E26" s="45"/>
      <c r="F26" s="45"/>
    </row>
    <row r="27" spans="1:6">
      <c r="A27" s="45"/>
      <c r="B27" s="45"/>
      <c r="C27" s="45"/>
      <c r="D27" s="45"/>
      <c r="E27" s="45"/>
      <c r="F27" s="45"/>
    </row>
    <row r="28" spans="1:6">
      <c r="A28" s="45"/>
      <c r="B28" s="45"/>
      <c r="C28" s="45"/>
      <c r="D28" s="45"/>
      <c r="E28" s="45"/>
      <c r="F28" s="45"/>
    </row>
    <row r="29" spans="1:6">
      <c r="A29" s="59" t="s">
        <v>154</v>
      </c>
      <c r="B29" s="45"/>
      <c r="C29" s="45"/>
      <c r="D29" s="45"/>
      <c r="E29" s="45"/>
      <c r="F29" s="45"/>
    </row>
    <row r="30" spans="1:6">
      <c r="A30" s="59" t="s">
        <v>155</v>
      </c>
      <c r="B30" s="45"/>
      <c r="C30" s="45"/>
      <c r="D30" s="45"/>
      <c r="E30" s="45"/>
      <c r="F30" s="45"/>
    </row>
    <row r="31" spans="1:6">
      <c r="A31" s="45"/>
      <c r="B31" s="45"/>
      <c r="C31" s="45"/>
      <c r="D31" s="45"/>
      <c r="E31" s="45"/>
      <c r="F31" s="45"/>
    </row>
    <row r="32" spans="1:6">
      <c r="A32" s="45"/>
      <c r="B32" s="45"/>
      <c r="C32" s="45"/>
      <c r="D32" s="45"/>
      <c r="E32" s="45"/>
      <c r="F32" s="45"/>
    </row>
    <row r="33" spans="1:6">
      <c r="A33" s="45"/>
      <c r="B33" s="45"/>
      <c r="C33" s="45"/>
      <c r="D33" s="45"/>
      <c r="E33" s="45"/>
      <c r="F33" s="45"/>
    </row>
    <row r="34" spans="1:6" ht="15.75" thickBot="1">
      <c r="A34" s="45"/>
      <c r="B34" s="45"/>
      <c r="C34" s="45"/>
      <c r="D34" s="45"/>
      <c r="E34" s="45"/>
      <c r="F34" s="45"/>
    </row>
    <row r="35" spans="1:6" ht="15.75" thickBot="1">
      <c r="A35" s="252" t="s">
        <v>130</v>
      </c>
      <c r="B35" s="253"/>
      <c r="C35" s="19">
        <f>Lønforløb!B41</f>
        <v>1.5981590000000001</v>
      </c>
      <c r="D35" s="45"/>
      <c r="E35" s="45"/>
      <c r="F35" s="2"/>
    </row>
    <row r="36" spans="1:6">
      <c r="A36" s="45"/>
      <c r="B36" s="45"/>
      <c r="C36" s="45"/>
      <c r="D36" s="45"/>
      <c r="E36" s="45"/>
      <c r="F36" s="45"/>
    </row>
    <row r="37" spans="1:6">
      <c r="A37" s="45"/>
      <c r="B37" s="45"/>
      <c r="C37" s="45"/>
      <c r="D37" s="45"/>
      <c r="E37" s="45"/>
      <c r="F37" s="45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ED5F-D028-420F-9C7C-C90D184E222B}">
  <sheetPr>
    <tabColor theme="0" tint="-0.14999847407452621"/>
  </sheetPr>
  <dimension ref="A1:H43"/>
  <sheetViews>
    <sheetView workbookViewId="0">
      <selection activeCell="A4" sqref="A4"/>
    </sheetView>
  </sheetViews>
  <sheetFormatPr defaultRowHeight="15"/>
  <cols>
    <col min="1" max="1" width="60.7109375" customWidth="1"/>
    <col min="2" max="2" width="20.42578125" bestFit="1" customWidth="1"/>
    <col min="3" max="3" width="17.28515625" customWidth="1"/>
    <col min="4" max="4" width="18.85546875" customWidth="1"/>
    <col min="5" max="5" width="18.42578125" customWidth="1"/>
  </cols>
  <sheetData>
    <row r="1" spans="1:6" ht="18">
      <c r="A1" s="128">
        <f>Lønforløb!A1</f>
        <v>45566</v>
      </c>
    </row>
    <row r="2" spans="1:6">
      <c r="A2" s="21"/>
      <c r="C2" s="21"/>
    </row>
    <row r="3" spans="1:6" ht="18.75" thickBot="1">
      <c r="A3" s="23" t="s">
        <v>197</v>
      </c>
      <c r="C3" s="21"/>
    </row>
    <row r="4" spans="1:6" ht="15.75" thickBot="1">
      <c r="A4" s="40" t="s">
        <v>182</v>
      </c>
      <c r="B4" s="109" t="s">
        <v>18</v>
      </c>
      <c r="C4" s="109" t="s">
        <v>19</v>
      </c>
      <c r="D4" s="109" t="s">
        <v>20</v>
      </c>
      <c r="E4" s="114" t="s">
        <v>21</v>
      </c>
    </row>
    <row r="5" spans="1:6">
      <c r="A5" s="105" t="s">
        <v>43</v>
      </c>
      <c r="B5" s="110">
        <f>Lønforløb!B18</f>
        <v>30657</v>
      </c>
      <c r="C5" s="110">
        <f>B5</f>
        <v>30657</v>
      </c>
      <c r="D5" s="110">
        <f>B5</f>
        <v>30657</v>
      </c>
      <c r="E5" s="115">
        <f>B5</f>
        <v>30657</v>
      </c>
    </row>
    <row r="6" spans="1:6">
      <c r="A6" s="106" t="s">
        <v>44</v>
      </c>
      <c r="B6" s="111">
        <f>Undervisertillæg!D9</f>
        <v>2050.9707166666667</v>
      </c>
      <c r="C6" s="111">
        <f>B6</f>
        <v>2050.9707166666667</v>
      </c>
      <c r="D6" s="111">
        <f>B6</f>
        <v>2050.9707166666667</v>
      </c>
      <c r="E6" s="116">
        <f>B6</f>
        <v>2050.9707166666667</v>
      </c>
    </row>
    <row r="7" spans="1:6">
      <c r="A7" s="106" t="s">
        <v>24</v>
      </c>
      <c r="B7" s="111">
        <f>Lønforløb!B19-Lønforløb!B18</f>
        <v>487.41666666666788</v>
      </c>
      <c r="C7" s="111">
        <f>B7</f>
        <v>487.41666666666788</v>
      </c>
      <c r="D7" s="111">
        <f>B7</f>
        <v>487.41666666666788</v>
      </c>
      <c r="E7" s="116">
        <f>B7</f>
        <v>487.41666666666788</v>
      </c>
    </row>
    <row r="8" spans="1:6">
      <c r="A8" s="106" t="s">
        <v>45</v>
      </c>
      <c r="B8" s="111"/>
      <c r="C8" s="111">
        <f>Lønforløb!B22-Lønforløb!B19</f>
        <v>1522.9166666666642</v>
      </c>
      <c r="D8" s="111"/>
      <c r="E8" s="116"/>
    </row>
    <row r="9" spans="1:6">
      <c r="A9" s="106" t="s">
        <v>46</v>
      </c>
      <c r="B9" s="111"/>
      <c r="C9" s="111"/>
      <c r="D9" s="111">
        <f>Lønforløb!B24-Lønforløb!B19</f>
        <v>2591.4999999999964</v>
      </c>
      <c r="E9" s="116"/>
    </row>
    <row r="10" spans="1:6">
      <c r="A10" s="106" t="s">
        <v>26</v>
      </c>
      <c r="B10" s="111"/>
      <c r="C10" s="111"/>
      <c r="D10" s="111"/>
      <c r="E10" s="116">
        <f>Lønforløb!B28-Lønforløb!B19</f>
        <v>4888.7499999999964</v>
      </c>
    </row>
    <row r="11" spans="1:6">
      <c r="A11" s="106" t="s">
        <v>27</v>
      </c>
      <c r="B11" s="111">
        <f>Lønforløb!B21-Lønforløb!B19</f>
        <v>1004.8333333333321</v>
      </c>
      <c r="C11" s="111">
        <f>Lønforløb!B24-Lønforløb!B22</f>
        <v>1068.5833333333321</v>
      </c>
      <c r="D11" s="111">
        <f>Lønforløb!B26-Lønforløb!B24</f>
        <v>1112.5833333333358</v>
      </c>
      <c r="E11" s="116">
        <f>Lønforløb!B30-Lønforløb!B28</f>
        <v>1230.6666666666715</v>
      </c>
    </row>
    <row r="12" spans="1:6">
      <c r="A12" s="106" t="s">
        <v>47</v>
      </c>
      <c r="B12" s="111">
        <f>Lønforløb!C48</f>
        <v>532.71966666666674</v>
      </c>
      <c r="C12" s="111">
        <f>Lønforløb!C48</f>
        <v>532.71966666666674</v>
      </c>
      <c r="D12" s="111">
        <f>Lønforløb!C46</f>
        <v>266.35983333333337</v>
      </c>
      <c r="E12" s="116">
        <f>Lønforløb!C46</f>
        <v>266.35983333333337</v>
      </c>
    </row>
    <row r="13" spans="1:6" ht="15.75" thickBot="1">
      <c r="A13" s="107" t="s">
        <v>48</v>
      </c>
      <c r="B13" s="112"/>
      <c r="C13" s="112"/>
      <c r="D13" s="112"/>
      <c r="E13" s="117"/>
    </row>
    <row r="14" spans="1:6" ht="15.75" thickBot="1">
      <c r="A14" s="108" t="s">
        <v>183</v>
      </c>
      <c r="B14" s="113">
        <f>SUM(B5:B13)</f>
        <v>34732.940383333327</v>
      </c>
      <c r="C14" s="113">
        <f t="shared" ref="C14:E14" si="0">SUM(C5:C13)</f>
        <v>36319.607049999999</v>
      </c>
      <c r="D14" s="113">
        <f t="shared" si="0"/>
        <v>37165.830550000006</v>
      </c>
      <c r="E14" s="118">
        <f t="shared" si="0"/>
        <v>39581.163883333342</v>
      </c>
      <c r="F14" s="2"/>
    </row>
    <row r="15" spans="1:6" ht="15.75" thickBot="1"/>
    <row r="16" spans="1:6" ht="15.75" thickBot="1">
      <c r="A16" s="291" t="s">
        <v>184</v>
      </c>
      <c r="B16" s="292"/>
    </row>
    <row r="17" spans="1:8">
      <c r="A17" s="105" t="s">
        <v>30</v>
      </c>
      <c r="B17" s="119">
        <f>'Øvrige tillæg'!D5</f>
        <v>332.94979166666673</v>
      </c>
    </row>
    <row r="18" spans="1:8">
      <c r="A18" s="106" t="s">
        <v>31</v>
      </c>
      <c r="B18" s="111">
        <f>'Øvrige tillæg'!D12</f>
        <v>1331.7991666666669</v>
      </c>
    </row>
    <row r="19" spans="1:8">
      <c r="A19" s="106" t="s">
        <v>32</v>
      </c>
      <c r="B19" s="111">
        <f>'Øvrige tillæg'!D7</f>
        <v>865.66945833333341</v>
      </c>
    </row>
    <row r="20" spans="1:8">
      <c r="A20" s="106" t="s">
        <v>33</v>
      </c>
      <c r="B20" s="111">
        <f>'Øvrige tillæg'!D8</f>
        <v>159.81590000000003</v>
      </c>
    </row>
    <row r="21" spans="1:8">
      <c r="A21" s="106" t="s">
        <v>34</v>
      </c>
      <c r="B21" s="111">
        <f>'Øvrige tillæg'!D6</f>
        <v>532.71966666666674</v>
      </c>
    </row>
    <row r="22" spans="1:8">
      <c r="A22" s="106" t="s">
        <v>185</v>
      </c>
      <c r="B22" s="111">
        <f>Undervisertillæg!C10</f>
        <v>143.83431000000002</v>
      </c>
    </row>
    <row r="23" spans="1:8" ht="15.75" thickBot="1">
      <c r="A23" s="107" t="s">
        <v>35</v>
      </c>
      <c r="B23" s="120" t="s">
        <v>36</v>
      </c>
      <c r="G23" s="21"/>
      <c r="H23" s="21"/>
    </row>
    <row r="24" spans="1:8">
      <c r="A24" s="21"/>
      <c r="B24" s="21"/>
      <c r="C24" s="21"/>
      <c r="D24" s="21"/>
      <c r="E24" s="21"/>
      <c r="F24" s="21"/>
    </row>
    <row r="27" spans="1:8" ht="15.75" thickBot="1">
      <c r="A27" s="21"/>
      <c r="C27" s="21"/>
    </row>
    <row r="28" spans="1:8" ht="15.75" thickBot="1">
      <c r="A28" s="293" t="s">
        <v>181</v>
      </c>
      <c r="B28" s="294"/>
    </row>
    <row r="29" spans="1:8">
      <c r="A29" s="92" t="s">
        <v>49</v>
      </c>
      <c r="B29" s="100">
        <f>Lønforløb!B26</f>
        <v>34848.5</v>
      </c>
    </row>
    <row r="30" spans="1:8">
      <c r="A30" s="93" t="s">
        <v>44</v>
      </c>
      <c r="B30" s="99">
        <f>Undervisertillæg!D18</f>
        <v>2050.9707166666667</v>
      </c>
    </row>
    <row r="31" spans="1:8">
      <c r="A31" s="93" t="s">
        <v>24</v>
      </c>
      <c r="B31" s="99">
        <f>Lønforløb!B27-Lønforløb!B26</f>
        <v>573.25</v>
      </c>
    </row>
    <row r="32" spans="1:8" ht="15.75" thickBot="1">
      <c r="A32" s="94" t="s">
        <v>27</v>
      </c>
      <c r="B32" s="101">
        <f>Lønforløb!B29-Lønforløb!B27</f>
        <v>1220.5</v>
      </c>
    </row>
    <row r="33" spans="1:4" ht="15.75" thickBot="1">
      <c r="A33" s="95" t="s">
        <v>183</v>
      </c>
      <c r="B33" s="102">
        <f>SUM(B29:B32)</f>
        <v>38693.220716666663</v>
      </c>
      <c r="C33" s="2"/>
    </row>
    <row r="34" spans="1:4" ht="15.75" thickBot="1"/>
    <row r="35" spans="1:4" ht="15.75" thickBot="1">
      <c r="A35" s="291" t="s">
        <v>186</v>
      </c>
      <c r="B35" s="292"/>
    </row>
    <row r="36" spans="1:4">
      <c r="A36" s="92" t="s">
        <v>30</v>
      </c>
      <c r="B36" s="98">
        <f>'Øvrige tillæg'!D5</f>
        <v>332.94979166666673</v>
      </c>
    </row>
    <row r="37" spans="1:4">
      <c r="A37" s="93" t="s">
        <v>31</v>
      </c>
      <c r="B37" s="99">
        <f>'Øvrige tillæg'!D12</f>
        <v>1331.7991666666669</v>
      </c>
    </row>
    <row r="38" spans="1:4">
      <c r="A38" s="93" t="s">
        <v>32</v>
      </c>
      <c r="B38" s="99">
        <f>'Øvrige tillæg'!D7</f>
        <v>865.66945833333341</v>
      </c>
    </row>
    <row r="39" spans="1:4">
      <c r="A39" s="93" t="s">
        <v>33</v>
      </c>
      <c r="B39" s="99">
        <f>'Øvrige tillæg'!D8</f>
        <v>159.81590000000003</v>
      </c>
    </row>
    <row r="40" spans="1:4">
      <c r="A40" s="93" t="s">
        <v>34</v>
      </c>
      <c r="B40" s="99">
        <f>'Øvrige tillæg'!D6</f>
        <v>532.71966666666674</v>
      </c>
    </row>
    <row r="41" spans="1:4">
      <c r="A41" s="93" t="s">
        <v>185</v>
      </c>
      <c r="B41" s="99">
        <f>Undervisertillæg!C19</f>
        <v>143.83431000000002</v>
      </c>
    </row>
    <row r="42" spans="1:4" ht="15.75" thickBot="1">
      <c r="A42" s="94" t="s">
        <v>50</v>
      </c>
      <c r="B42" s="97" t="s">
        <v>36</v>
      </c>
    </row>
    <row r="43" spans="1:4">
      <c r="A43" s="21"/>
      <c r="B43" s="21"/>
      <c r="C43" s="21"/>
      <c r="D43" s="21"/>
    </row>
  </sheetData>
  <mergeCells count="3">
    <mergeCell ref="A35:B35"/>
    <mergeCell ref="A28:B28"/>
    <mergeCell ref="A16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C0B7-30E2-40FF-A4ED-03B26D16A48F}">
  <sheetPr>
    <tabColor theme="0" tint="-0.14999847407452621"/>
  </sheetPr>
  <dimension ref="A1:H22"/>
  <sheetViews>
    <sheetView workbookViewId="0">
      <selection activeCell="E12" sqref="E12"/>
    </sheetView>
  </sheetViews>
  <sheetFormatPr defaultRowHeight="15"/>
  <cols>
    <col min="1" max="1" width="60.7109375" customWidth="1"/>
    <col min="2" max="2" width="20.42578125" bestFit="1" customWidth="1"/>
    <col min="3" max="3" width="19.140625" customWidth="1"/>
    <col min="4" max="4" width="19.7109375" customWidth="1"/>
    <col min="5" max="5" width="18.85546875" customWidth="1"/>
  </cols>
  <sheetData>
    <row r="1" spans="1:6" ht="18">
      <c r="A1" s="128">
        <f>Lønforløb!A1</f>
        <v>45566</v>
      </c>
    </row>
    <row r="2" spans="1:6" ht="18">
      <c r="A2" s="128"/>
    </row>
    <row r="3" spans="1:6" ht="18.75" thickBot="1">
      <c r="A3" s="23" t="s">
        <v>196</v>
      </c>
      <c r="C3" s="21"/>
    </row>
    <row r="4" spans="1:6" ht="15.75" thickBot="1">
      <c r="A4" s="78" t="s">
        <v>180</v>
      </c>
      <c r="B4" s="79" t="s">
        <v>18</v>
      </c>
      <c r="C4" s="79" t="s">
        <v>19</v>
      </c>
      <c r="D4" s="79" t="s">
        <v>20</v>
      </c>
      <c r="E4" s="80" t="s">
        <v>21</v>
      </c>
    </row>
    <row r="5" spans="1:6">
      <c r="A5" s="82" t="s">
        <v>22</v>
      </c>
      <c r="B5" s="141">
        <f>Lønforløb!B21</f>
        <v>32149.25</v>
      </c>
      <c r="C5" s="141">
        <f>B5</f>
        <v>32149.25</v>
      </c>
      <c r="D5" s="141">
        <f>B5</f>
        <v>32149.25</v>
      </c>
      <c r="E5" s="142">
        <f>B5</f>
        <v>32149.25</v>
      </c>
    </row>
    <row r="6" spans="1:6">
      <c r="A6" s="83" t="s">
        <v>23</v>
      </c>
      <c r="B6" s="143">
        <f>Undervisertillæg!D5</f>
        <v>1731.3389166666668</v>
      </c>
      <c r="C6" s="143">
        <f>B6</f>
        <v>1731.3389166666668</v>
      </c>
      <c r="D6" s="143">
        <f>B6</f>
        <v>1731.3389166666668</v>
      </c>
      <c r="E6" s="144">
        <f>B6</f>
        <v>1731.3389166666668</v>
      </c>
    </row>
    <row r="7" spans="1:6">
      <c r="A7" s="83" t="s">
        <v>52</v>
      </c>
      <c r="B7" s="143"/>
      <c r="C7" s="143">
        <f>Lønforløb!B23-Lønforløb!B21</f>
        <v>1046.6666666666642</v>
      </c>
      <c r="D7" s="143"/>
      <c r="E7" s="144"/>
    </row>
    <row r="8" spans="1:6">
      <c r="A8" s="83" t="s">
        <v>25</v>
      </c>
      <c r="B8" s="143"/>
      <c r="C8" s="143"/>
      <c r="D8" s="143">
        <f>Lønforløb!B25-Lønforløb!B21</f>
        <v>2137.0833333333358</v>
      </c>
      <c r="E8" s="144"/>
    </row>
    <row r="9" spans="1:6">
      <c r="A9" s="83" t="s">
        <v>53</v>
      </c>
      <c r="B9" s="143"/>
      <c r="C9" s="143"/>
      <c r="D9" s="143"/>
      <c r="E9" s="144">
        <f>Lønforløb!B27-Lønforløb!B21</f>
        <v>3272.5</v>
      </c>
    </row>
    <row r="10" spans="1:6">
      <c r="A10" s="83" t="s">
        <v>24</v>
      </c>
      <c r="B10" s="143">
        <f>Lønforløb!B22-Lønforløb!B21</f>
        <v>518.08333333333212</v>
      </c>
      <c r="C10" s="143">
        <f>Lønforløb!B24-Lønforløb!B23</f>
        <v>540</v>
      </c>
      <c r="D10" s="143">
        <f>Lønforløb!B26-Lønforløb!B25</f>
        <v>562.16666666666424</v>
      </c>
      <c r="E10" s="144">
        <f>Lønforløb!B28-Lønforløb!B27</f>
        <v>611.41666666666424</v>
      </c>
    </row>
    <row r="11" spans="1:6" ht="15.75" thickBot="1">
      <c r="A11" s="84" t="s">
        <v>54</v>
      </c>
      <c r="B11" s="145">
        <f>Lønforløb!C47</f>
        <v>399.53975000000008</v>
      </c>
      <c r="C11" s="145">
        <f>B11</f>
        <v>399.53975000000008</v>
      </c>
      <c r="D11" s="145"/>
      <c r="E11" s="146"/>
    </row>
    <row r="12" spans="1:6" ht="15.75" thickBot="1">
      <c r="A12" s="85" t="s">
        <v>183</v>
      </c>
      <c r="B12" s="147">
        <f>SUM(B5:B11)</f>
        <v>34798.212000000007</v>
      </c>
      <c r="C12" s="147">
        <f>SUM(C5:C11)</f>
        <v>35866.795333333335</v>
      </c>
      <c r="D12" s="147">
        <f>SUM(D5:D11)</f>
        <v>36579.838916666668</v>
      </c>
      <c r="E12" s="148">
        <f>SUM(E5:E11)</f>
        <v>37764.505583333332</v>
      </c>
      <c r="F12" s="2"/>
    </row>
    <row r="13" spans="1:6" ht="15.75" thickBot="1">
      <c r="B13" s="2"/>
      <c r="C13" s="2"/>
      <c r="D13" s="2"/>
      <c r="E13" s="2"/>
    </row>
    <row r="14" spans="1:6" ht="15.75" thickBot="1">
      <c r="A14" s="289" t="s">
        <v>184</v>
      </c>
      <c r="B14" s="290"/>
    </row>
    <row r="15" spans="1:6">
      <c r="A15" s="82" t="s">
        <v>30</v>
      </c>
      <c r="B15" s="149">
        <f>'Øvrige tillæg'!D5</f>
        <v>332.94979166666673</v>
      </c>
    </row>
    <row r="16" spans="1:6">
      <c r="A16" s="83" t="s">
        <v>31</v>
      </c>
      <c r="B16" s="144">
        <f>'Øvrige tillæg'!D12</f>
        <v>1331.7991666666669</v>
      </c>
    </row>
    <row r="17" spans="1:8">
      <c r="A17" s="83" t="s">
        <v>32</v>
      </c>
      <c r="B17" s="144">
        <f>'Øvrige tillæg'!D7</f>
        <v>865.66945833333341</v>
      </c>
    </row>
    <row r="18" spans="1:8">
      <c r="A18" s="83" t="s">
        <v>33</v>
      </c>
      <c r="B18" s="144">
        <f>'Øvrige tillæg'!D8</f>
        <v>159.81590000000003</v>
      </c>
    </row>
    <row r="19" spans="1:8">
      <c r="A19" s="83" t="s">
        <v>34</v>
      </c>
      <c r="B19" s="144">
        <f>'Øvrige tillæg'!D6</f>
        <v>532.71966666666674</v>
      </c>
    </row>
    <row r="20" spans="1:8">
      <c r="A20" s="83" t="s">
        <v>187</v>
      </c>
      <c r="B20" s="144">
        <f>Undervisertillæg!C6</f>
        <v>143.83431000000002</v>
      </c>
    </row>
    <row r="21" spans="1:8" ht="15.75" thickBot="1">
      <c r="A21" s="84" t="s">
        <v>35</v>
      </c>
      <c r="B21" s="86" t="s">
        <v>36</v>
      </c>
    </row>
    <row r="22" spans="1:8">
      <c r="A22" s="21"/>
      <c r="B22" s="21"/>
      <c r="C22" s="21"/>
      <c r="D22" s="21"/>
      <c r="E22" s="21"/>
      <c r="F22" s="21"/>
      <c r="G22" s="21"/>
      <c r="H22" s="21"/>
    </row>
  </sheetData>
  <mergeCells count="1">
    <mergeCell ref="A14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4C3F-D6E8-49AF-B60E-2CC57DCFB0C7}">
  <sheetPr>
    <tabColor theme="0" tint="-0.14999847407452621"/>
  </sheetPr>
  <dimension ref="A1:F81"/>
  <sheetViews>
    <sheetView topLeftCell="A67" workbookViewId="0">
      <selection activeCell="B74" sqref="B74"/>
    </sheetView>
  </sheetViews>
  <sheetFormatPr defaultRowHeight="15"/>
  <cols>
    <col min="1" max="1" width="60.7109375" customWidth="1"/>
    <col min="2" max="7" width="35.7109375" customWidth="1"/>
  </cols>
  <sheetData>
    <row r="1" spans="1:5" ht="18">
      <c r="A1" s="128">
        <f>Lønforløb!A1</f>
        <v>45566</v>
      </c>
    </row>
    <row r="2" spans="1:5" ht="18">
      <c r="A2" s="128"/>
    </row>
    <row r="3" spans="1:5" ht="18.75" thickBot="1">
      <c r="A3" s="23" t="s">
        <v>195</v>
      </c>
    </row>
    <row r="4" spans="1:5">
      <c r="A4" s="295" t="s">
        <v>55</v>
      </c>
      <c r="B4" s="133" t="s">
        <v>56</v>
      </c>
      <c r="C4" s="79" t="s">
        <v>56</v>
      </c>
      <c r="D4" s="79" t="s">
        <v>57</v>
      </c>
      <c r="E4" s="129" t="s">
        <v>57</v>
      </c>
    </row>
    <row r="5" spans="1:5">
      <c r="A5" s="296"/>
      <c r="B5" s="25" t="s">
        <v>58</v>
      </c>
      <c r="C5" s="24" t="s">
        <v>58</v>
      </c>
      <c r="D5" s="24" t="s">
        <v>59</v>
      </c>
      <c r="E5" s="130" t="s">
        <v>59</v>
      </c>
    </row>
    <row r="6" spans="1:5" ht="15.75" thickBot="1">
      <c r="A6" s="297"/>
      <c r="B6" s="134" t="s">
        <v>60</v>
      </c>
      <c r="C6" s="131" t="s">
        <v>61</v>
      </c>
      <c r="D6" s="131" t="s">
        <v>60</v>
      </c>
      <c r="E6" s="132" t="s">
        <v>61</v>
      </c>
    </row>
    <row r="7" spans="1:5">
      <c r="A7" s="135" t="s">
        <v>22</v>
      </c>
      <c r="B7" s="150">
        <f>Lønforløb!B21</f>
        <v>32149.25</v>
      </c>
      <c r="C7" s="150">
        <f>B7</f>
        <v>32149.25</v>
      </c>
      <c r="D7" s="150">
        <f>B7</f>
        <v>32149.25</v>
      </c>
      <c r="E7" s="150">
        <f>B7</f>
        <v>32149.25</v>
      </c>
    </row>
    <row r="8" spans="1:5">
      <c r="A8" s="136" t="s">
        <v>24</v>
      </c>
      <c r="B8" s="151">
        <f>Lønforløb!B22-Lønforløb!B21</f>
        <v>518.08333333333212</v>
      </c>
      <c r="C8" s="151">
        <f>B8</f>
        <v>518.08333333333212</v>
      </c>
      <c r="D8" s="151">
        <f>B8</f>
        <v>518.08333333333212</v>
      </c>
      <c r="E8" s="151">
        <f>B8</f>
        <v>518.08333333333212</v>
      </c>
    </row>
    <row r="9" spans="1:5">
      <c r="A9" s="136" t="s">
        <v>62</v>
      </c>
      <c r="B9" s="151">
        <f>Lønforløb!B25-Lønforløb!B22</f>
        <v>1619.0000000000036</v>
      </c>
      <c r="C9" s="151">
        <f>B9</f>
        <v>1619.0000000000036</v>
      </c>
      <c r="D9" s="151">
        <f>B9</f>
        <v>1619.0000000000036</v>
      </c>
      <c r="E9" s="151">
        <f>B9</f>
        <v>1619.0000000000036</v>
      </c>
    </row>
    <row r="10" spans="1:5">
      <c r="A10" s="136" t="s">
        <v>63</v>
      </c>
      <c r="B10" s="151">
        <f>Lønforløb!B30-Lønforløb!B25</f>
        <v>2977.5</v>
      </c>
      <c r="C10" s="151">
        <f>B10</f>
        <v>2977.5</v>
      </c>
      <c r="D10" s="151">
        <f>B10</f>
        <v>2977.5</v>
      </c>
      <c r="E10" s="151">
        <f>B10</f>
        <v>2977.5</v>
      </c>
    </row>
    <row r="11" spans="1:5">
      <c r="A11" s="136" t="s">
        <v>64</v>
      </c>
      <c r="B11" s="151"/>
      <c r="C11" s="151">
        <f>Lønforløb!B31-Lønforløb!B30</f>
        <v>634.08333333332848</v>
      </c>
      <c r="D11" s="151"/>
      <c r="E11" s="151">
        <f>C11</f>
        <v>634.08333333332848</v>
      </c>
    </row>
    <row r="12" spans="1:5">
      <c r="A12" s="136" t="s">
        <v>65</v>
      </c>
      <c r="B12" s="151">
        <f>Lønforløb!C47</f>
        <v>399.53975000000008</v>
      </c>
      <c r="C12" s="151">
        <f>B12</f>
        <v>399.53975000000008</v>
      </c>
      <c r="D12" s="151"/>
      <c r="E12" s="151"/>
    </row>
    <row r="13" spans="1:5">
      <c r="A13" s="136" t="s">
        <v>66</v>
      </c>
      <c r="B13" s="151"/>
      <c r="C13" s="151"/>
      <c r="D13" s="151">
        <f>Lønforløb!C52</f>
        <v>1331.7991666666669</v>
      </c>
      <c r="E13" s="151">
        <f>D13</f>
        <v>1331.7991666666669</v>
      </c>
    </row>
    <row r="14" spans="1:5" ht="15.75" thickBot="1">
      <c r="A14" s="155" t="s">
        <v>67</v>
      </c>
      <c r="B14" s="157">
        <f>Lønforløb!C51</f>
        <v>932.25941666666677</v>
      </c>
      <c r="C14" s="157">
        <f>B14</f>
        <v>932.25941666666677</v>
      </c>
      <c r="D14" s="157">
        <f>Lønforløb!C51</f>
        <v>932.25941666666677</v>
      </c>
      <c r="E14" s="157">
        <f>B14</f>
        <v>932.25941666666677</v>
      </c>
    </row>
    <row r="15" spans="1:5" ht="15.75" thickBot="1">
      <c r="A15" s="156" t="s">
        <v>190</v>
      </c>
      <c r="B15" s="158">
        <f>SUM(B7:B14)</f>
        <v>38595.632500000007</v>
      </c>
      <c r="C15" s="158">
        <f>SUM(C7:C14)</f>
        <v>39229.715833333335</v>
      </c>
      <c r="D15" s="158">
        <f>SUM(D7:D14)</f>
        <v>39527.891916666667</v>
      </c>
      <c r="E15" s="158">
        <f>SUM(E7:E14)</f>
        <v>40161.975249999996</v>
      </c>
    </row>
    <row r="16" spans="1:5">
      <c r="A16" s="26" t="s">
        <v>191</v>
      </c>
    </row>
    <row r="17" spans="1:4">
      <c r="B17" s="27"/>
    </row>
    <row r="18" spans="1:4" ht="15.75" thickBot="1"/>
    <row r="19" spans="1:4">
      <c r="A19" s="295" t="s">
        <v>68</v>
      </c>
      <c r="B19" s="153" t="s">
        <v>69</v>
      </c>
      <c r="C19" s="129" t="s">
        <v>69</v>
      </c>
    </row>
    <row r="20" spans="1:4" ht="15.75" thickBot="1">
      <c r="A20" s="297"/>
      <c r="B20" s="154" t="s">
        <v>70</v>
      </c>
      <c r="C20" s="132" t="s">
        <v>71</v>
      </c>
    </row>
    <row r="21" spans="1:4">
      <c r="A21" s="135" t="s">
        <v>72</v>
      </c>
      <c r="B21" s="171">
        <f>Lønforløb!B35</f>
        <v>41186</v>
      </c>
      <c r="C21" s="172">
        <f>B21</f>
        <v>41186</v>
      </c>
    </row>
    <row r="22" spans="1:4">
      <c r="A22" s="136" t="s">
        <v>73</v>
      </c>
      <c r="B22" s="151"/>
      <c r="C22" s="173">
        <f>Lønforløb!B38-Lønforløb!B35</f>
        <v>3649.4166666666642</v>
      </c>
    </row>
    <row r="23" spans="1:4">
      <c r="A23" s="136" t="s">
        <v>74</v>
      </c>
      <c r="B23" s="151">
        <f>Lønforløb!C53</f>
        <v>1598.1590000000003</v>
      </c>
      <c r="C23" s="173">
        <f>B23</f>
        <v>1598.1590000000003</v>
      </c>
    </row>
    <row r="24" spans="1:4" ht="15.75" thickBot="1">
      <c r="A24" s="155" t="s">
        <v>75</v>
      </c>
      <c r="B24" s="157"/>
      <c r="C24" s="174">
        <f>Lønforløb!C50</f>
        <v>865.66945833333341</v>
      </c>
    </row>
    <row r="25" spans="1:4" ht="15.75" thickBot="1">
      <c r="A25" s="156" t="s">
        <v>183</v>
      </c>
      <c r="B25" s="158">
        <f>SUM(B21:B24)</f>
        <v>42784.159</v>
      </c>
      <c r="C25" s="175">
        <f>SUM(C21:C24)</f>
        <v>47299.245124999994</v>
      </c>
    </row>
    <row r="28" spans="1:4" ht="15.75" thickBot="1"/>
    <row r="29" spans="1:4">
      <c r="A29" s="295" t="s">
        <v>76</v>
      </c>
      <c r="B29" s="295" t="s">
        <v>77</v>
      </c>
      <c r="C29" s="125" t="s">
        <v>78</v>
      </c>
      <c r="D29" s="126" t="s">
        <v>79</v>
      </c>
    </row>
    <row r="30" spans="1:4" ht="15.75" thickBot="1">
      <c r="A30" s="297"/>
      <c r="B30" s="297"/>
      <c r="C30" s="201" t="s">
        <v>80</v>
      </c>
      <c r="D30" s="202" t="s">
        <v>81</v>
      </c>
    </row>
    <row r="31" spans="1:4">
      <c r="A31" s="159" t="s">
        <v>82</v>
      </c>
      <c r="B31" s="163">
        <f>Lønforløb!B34</f>
        <v>40281.583333333336</v>
      </c>
      <c r="C31" s="163">
        <f>B31</f>
        <v>40281.583333333336</v>
      </c>
      <c r="D31" s="164">
        <f>B31</f>
        <v>40281.583333333336</v>
      </c>
    </row>
    <row r="32" spans="1:4">
      <c r="A32" s="160" t="s">
        <v>62</v>
      </c>
      <c r="B32" s="165">
        <f>Lønforløb!B37-Lønforløb!B34</f>
        <v>2583.4166666666642</v>
      </c>
      <c r="C32" s="165">
        <f>B32</f>
        <v>2583.4166666666642</v>
      </c>
      <c r="D32" s="166">
        <f>B32</f>
        <v>2583.4166666666642</v>
      </c>
    </row>
    <row r="33" spans="1:6">
      <c r="A33" s="160" t="s">
        <v>83</v>
      </c>
      <c r="B33" s="165">
        <f>Lønforløb!C51</f>
        <v>932.25941666666677</v>
      </c>
      <c r="C33" s="165">
        <f>B33</f>
        <v>932.25941666666677</v>
      </c>
      <c r="D33" s="166">
        <f>B33</f>
        <v>932.25941666666677</v>
      </c>
    </row>
    <row r="34" spans="1:6">
      <c r="A34" s="160" t="s">
        <v>84</v>
      </c>
      <c r="B34" s="165"/>
      <c r="C34" s="165">
        <f>Lønforløb!C55</f>
        <v>1997.6987500000002</v>
      </c>
      <c r="D34" s="166">
        <f>C34</f>
        <v>1997.6987500000002</v>
      </c>
    </row>
    <row r="35" spans="1:6">
      <c r="A35" s="160" t="s">
        <v>84</v>
      </c>
      <c r="B35" s="165"/>
      <c r="C35" s="165"/>
      <c r="D35" s="166">
        <f>Lønforløb!C55</f>
        <v>1997.6987500000002</v>
      </c>
    </row>
    <row r="36" spans="1:6">
      <c r="A36" s="160" t="s">
        <v>85</v>
      </c>
      <c r="B36" s="165"/>
      <c r="C36" s="165"/>
      <c r="D36" s="166">
        <f>Lønforløb!C57</f>
        <v>4647.979091666667</v>
      </c>
    </row>
    <row r="37" spans="1:6" ht="15.75" thickBot="1">
      <c r="A37" s="161" t="s">
        <v>75</v>
      </c>
      <c r="B37" s="167"/>
      <c r="C37" s="167"/>
      <c r="D37" s="168">
        <f>Lønforløb!C50</f>
        <v>865.66945833333341</v>
      </c>
    </row>
    <row r="38" spans="1:6" ht="15.75" thickBot="1">
      <c r="A38" s="162" t="s">
        <v>183</v>
      </c>
      <c r="B38" s="169">
        <f>SUM(B31:B35)</f>
        <v>43797.259416666668</v>
      </c>
      <c r="C38" s="169">
        <f>SUM(C31:C35)</f>
        <v>45794.958166666671</v>
      </c>
      <c r="D38" s="170">
        <f>SUM(D31:D37)</f>
        <v>53306.305466666672</v>
      </c>
    </row>
    <row r="40" spans="1:6" ht="15.75" thickBot="1">
      <c r="B40" s="2"/>
      <c r="C40" s="2"/>
      <c r="D40" s="2"/>
      <c r="F40" s="2"/>
    </row>
    <row r="41" spans="1:6" ht="15.75" thickBot="1">
      <c r="A41" s="203" t="s">
        <v>86</v>
      </c>
      <c r="B41" s="204" t="s">
        <v>87</v>
      </c>
      <c r="C41" s="205" t="s">
        <v>88</v>
      </c>
    </row>
    <row r="42" spans="1:6">
      <c r="A42" s="176" t="s">
        <v>92</v>
      </c>
      <c r="B42" s="185">
        <f>Lønforløb!B21</f>
        <v>32149.25</v>
      </c>
      <c r="C42" s="186">
        <f>B42</f>
        <v>32149.25</v>
      </c>
    </row>
    <row r="43" spans="1:6">
      <c r="A43" s="177" t="s">
        <v>54</v>
      </c>
      <c r="B43" s="187">
        <f>Lønforløb!C47</f>
        <v>399.53975000000008</v>
      </c>
      <c r="C43" s="188">
        <f>B43</f>
        <v>399.53975000000008</v>
      </c>
    </row>
    <row r="44" spans="1:6">
      <c r="A44" s="177" t="s">
        <v>94</v>
      </c>
      <c r="B44" s="187">
        <f>Lønforløb!B23-Lønforløb!B21</f>
        <v>1046.6666666666642</v>
      </c>
      <c r="C44" s="188">
        <f>B44</f>
        <v>1046.6666666666642</v>
      </c>
    </row>
    <row r="45" spans="1:6">
      <c r="A45" s="177" t="s">
        <v>96</v>
      </c>
      <c r="B45" s="187"/>
      <c r="C45" s="188">
        <f>Lønforløb!B29-Lønforløb!B23</f>
        <v>3446.3333333333358</v>
      </c>
    </row>
    <row r="46" spans="1:6" ht="15.75" thickBot="1">
      <c r="A46" s="178"/>
      <c r="B46" s="189"/>
      <c r="C46" s="190"/>
    </row>
    <row r="47" spans="1:6" ht="15.75" thickBot="1">
      <c r="A47" s="179" t="s">
        <v>183</v>
      </c>
      <c r="B47" s="191">
        <f>SUM(B42:B46)</f>
        <v>33595.456416666668</v>
      </c>
      <c r="C47" s="192">
        <f>SUM(C42:C46)</f>
        <v>37041.789750000004</v>
      </c>
    </row>
    <row r="48" spans="1:6" ht="15.75" thickBot="1">
      <c r="B48" s="2"/>
      <c r="C48" s="2"/>
    </row>
    <row r="49" spans="1:3" ht="15.75" thickBot="1">
      <c r="A49" s="40" t="s">
        <v>98</v>
      </c>
      <c r="B49" s="123" t="s">
        <v>90</v>
      </c>
      <c r="C49" s="96" t="s">
        <v>91</v>
      </c>
    </row>
    <row r="50" spans="1:3">
      <c r="A50" s="176" t="s">
        <v>82</v>
      </c>
      <c r="B50" s="185">
        <f>Lønforløb!B34</f>
        <v>40281.583333333336</v>
      </c>
      <c r="C50" s="186">
        <f>B50</f>
        <v>40281.583333333336</v>
      </c>
    </row>
    <row r="51" spans="1:3">
      <c r="A51" s="177" t="s">
        <v>93</v>
      </c>
      <c r="B51" s="187">
        <f>Lønforløb!C53</f>
        <v>1598.1590000000003</v>
      </c>
      <c r="C51" s="188">
        <f>B51</f>
        <v>1598.1590000000003</v>
      </c>
    </row>
    <row r="52" spans="1:3">
      <c r="A52" s="177" t="s">
        <v>99</v>
      </c>
      <c r="B52" s="187">
        <f>Lønforløb!C49</f>
        <v>732.4895416666667</v>
      </c>
      <c r="C52" s="188">
        <f>B52</f>
        <v>732.4895416666667</v>
      </c>
    </row>
    <row r="53" spans="1:3">
      <c r="A53" s="177" t="s">
        <v>95</v>
      </c>
      <c r="B53" s="187"/>
      <c r="C53" s="188">
        <f>Lønforløb!C56</f>
        <v>2663.5983333333338</v>
      </c>
    </row>
    <row r="54" spans="1:3" ht="15.75" thickBot="1">
      <c r="A54" s="178" t="s">
        <v>75</v>
      </c>
      <c r="B54" s="189"/>
      <c r="C54" s="190">
        <f>Lønforløb!C50</f>
        <v>865.66945833333341</v>
      </c>
    </row>
    <row r="55" spans="1:3" ht="15.75" thickBot="1">
      <c r="A55" s="179" t="s">
        <v>183</v>
      </c>
      <c r="B55" s="191">
        <f>SUM(B50:B54)</f>
        <v>42612.231875000005</v>
      </c>
      <c r="C55" s="192">
        <f>SUM(C50:C54)</f>
        <v>46141.49966666667</v>
      </c>
    </row>
    <row r="56" spans="1:3" ht="15.75" thickBot="1"/>
    <row r="57" spans="1:3" ht="15.75" thickBot="1">
      <c r="A57" s="40" t="s">
        <v>89</v>
      </c>
      <c r="B57" s="180" t="s">
        <v>90</v>
      </c>
      <c r="C57" s="206" t="s">
        <v>91</v>
      </c>
    </row>
    <row r="58" spans="1:3">
      <c r="A58" s="176" t="s">
        <v>72</v>
      </c>
      <c r="B58" s="185">
        <f>Lønforløb!B35</f>
        <v>41186</v>
      </c>
      <c r="C58" s="186">
        <f>B58</f>
        <v>41186</v>
      </c>
    </row>
    <row r="59" spans="1:3">
      <c r="A59" s="177" t="s">
        <v>93</v>
      </c>
      <c r="B59" s="187">
        <f>Lønforløb!C53</f>
        <v>1598.1590000000003</v>
      </c>
      <c r="C59" s="188">
        <f>B59</f>
        <v>1598.1590000000003</v>
      </c>
    </row>
    <row r="60" spans="1:3">
      <c r="A60" s="177" t="s">
        <v>95</v>
      </c>
      <c r="B60" s="187"/>
      <c r="C60" s="188">
        <f>Lønforløb!C56</f>
        <v>2663.5983333333338</v>
      </c>
    </row>
    <row r="61" spans="1:3" ht="15.75" thickBot="1">
      <c r="A61" s="178" t="s">
        <v>75</v>
      </c>
      <c r="B61" s="189"/>
      <c r="C61" s="190">
        <f>Lønforløb!C50</f>
        <v>865.66945833333341</v>
      </c>
    </row>
    <row r="62" spans="1:3" ht="15.75" thickBot="1">
      <c r="A62" s="179" t="s">
        <v>183</v>
      </c>
      <c r="B62" s="191">
        <f>SUM(B58:B61)</f>
        <v>42784.159</v>
      </c>
      <c r="C62" s="192">
        <f>SUM(C58:C61)</f>
        <v>46313.426791666665</v>
      </c>
    </row>
    <row r="64" spans="1:3" ht="15.75" thickBot="1"/>
    <row r="65" spans="1:4" ht="15.75" thickBot="1">
      <c r="A65" s="40" t="s">
        <v>100</v>
      </c>
      <c r="B65" s="123" t="s">
        <v>90</v>
      </c>
      <c r="C65" s="123" t="s">
        <v>91</v>
      </c>
      <c r="D65" s="96"/>
    </row>
    <row r="66" spans="1:4">
      <c r="A66" s="181" t="s">
        <v>72</v>
      </c>
      <c r="B66" s="193">
        <f>Lønforløb!B35</f>
        <v>41186</v>
      </c>
      <c r="C66" s="193">
        <f>B66</f>
        <v>41186</v>
      </c>
      <c r="D66" s="194"/>
    </row>
    <row r="67" spans="1:4">
      <c r="A67" s="182" t="s">
        <v>75</v>
      </c>
      <c r="B67" s="195"/>
      <c r="C67" s="195">
        <f>Lønforløb!C50</f>
        <v>865.66945833333341</v>
      </c>
      <c r="D67" s="196"/>
    </row>
    <row r="68" spans="1:4">
      <c r="A68" s="182" t="s">
        <v>93</v>
      </c>
      <c r="B68" s="195">
        <f>Lønforløb!C53</f>
        <v>1598.1590000000003</v>
      </c>
      <c r="C68" s="195">
        <f>B68</f>
        <v>1598.1590000000003</v>
      </c>
      <c r="D68" s="196"/>
    </row>
    <row r="69" spans="1:4" ht="15.75" thickBot="1">
      <c r="A69" s="183" t="s">
        <v>95</v>
      </c>
      <c r="B69" s="197"/>
      <c r="C69" s="197">
        <f>Lønforløb!C56</f>
        <v>2663.5983333333338</v>
      </c>
      <c r="D69" s="198"/>
    </row>
    <row r="70" spans="1:4" ht="15.75" thickBot="1">
      <c r="A70" s="184" t="s">
        <v>183</v>
      </c>
      <c r="B70" s="199">
        <f>SUM(B66:B68)</f>
        <v>42784.159</v>
      </c>
      <c r="C70" s="199">
        <f>SUM(C66:C69)</f>
        <v>46313.426791666665</v>
      </c>
      <c r="D70" s="200"/>
    </row>
    <row r="72" spans="1:4" ht="15.75" thickBot="1"/>
    <row r="73" spans="1:4" ht="15.75" thickBot="1">
      <c r="A73" s="40" t="s">
        <v>102</v>
      </c>
      <c r="B73" s="123" t="s">
        <v>90</v>
      </c>
      <c r="C73" s="123" t="s">
        <v>101</v>
      </c>
      <c r="D73" s="96" t="s">
        <v>103</v>
      </c>
    </row>
    <row r="74" spans="1:4">
      <c r="A74" s="207" t="s">
        <v>72</v>
      </c>
      <c r="B74" s="211">
        <f>Lønforløb!B35</f>
        <v>41186</v>
      </c>
      <c r="C74" s="211">
        <f>B74</f>
        <v>41186</v>
      </c>
      <c r="D74" s="214">
        <f>C74</f>
        <v>41186</v>
      </c>
    </row>
    <row r="75" spans="1:4">
      <c r="A75" s="208" t="s">
        <v>104</v>
      </c>
      <c r="B75" s="212">
        <f>Lønforløb!B36-Lønforløb!B35</f>
        <v>929.33333333333576</v>
      </c>
      <c r="C75" s="212">
        <f>B75</f>
        <v>929.33333333333576</v>
      </c>
      <c r="D75" s="215">
        <f>B75</f>
        <v>929.33333333333576</v>
      </c>
    </row>
    <row r="76" spans="1:4">
      <c r="A76" s="208" t="s">
        <v>105</v>
      </c>
      <c r="B76" s="212"/>
      <c r="C76" s="212">
        <f>6700*Lønforløb!B41/12</f>
        <v>892.30544166666675</v>
      </c>
      <c r="D76" s="215">
        <f>C76</f>
        <v>892.30544166666675</v>
      </c>
    </row>
    <row r="77" spans="1:4">
      <c r="A77" s="208" t="s">
        <v>93</v>
      </c>
      <c r="B77" s="212">
        <f>Lønforløb!C53</f>
        <v>1598.1590000000003</v>
      </c>
      <c r="C77" s="212">
        <f>B77</f>
        <v>1598.1590000000003</v>
      </c>
      <c r="D77" s="215">
        <f>B77</f>
        <v>1598.1590000000003</v>
      </c>
    </row>
    <row r="78" spans="1:4" ht="15.75" thickBot="1">
      <c r="A78" s="209" t="s">
        <v>106</v>
      </c>
      <c r="B78" s="152"/>
      <c r="C78" s="152"/>
      <c r="D78" s="216">
        <f>C76</f>
        <v>892.30544166666675</v>
      </c>
    </row>
    <row r="79" spans="1:4" ht="15.75" thickBot="1">
      <c r="A79" s="210" t="s">
        <v>183</v>
      </c>
      <c r="B79" s="213">
        <f>SUM(B74:B78)</f>
        <v>43713.492333333335</v>
      </c>
      <c r="C79" s="213">
        <f>SUM(C74:C78)</f>
        <v>44605.797774999999</v>
      </c>
      <c r="D79" s="217">
        <f>SUM(D74:D78)</f>
        <v>45498.103216666663</v>
      </c>
    </row>
    <row r="81" spans="1:1">
      <c r="A81" s="218" t="s">
        <v>192</v>
      </c>
    </row>
  </sheetData>
  <mergeCells count="4">
    <mergeCell ref="A4:A6"/>
    <mergeCell ref="A19:A20"/>
    <mergeCell ref="A29:A30"/>
    <mergeCell ref="B29:B30"/>
  </mergeCells>
  <pageMargins left="0.7" right="0.7" top="0.75" bottom="0.75" header="0.3" footer="0.3"/>
  <ignoredErrors>
    <ignoredError sqref="C11 C14 C22 D75:D76 C7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A45D-2F13-467B-A424-A948EA04738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F74-1304-4B02-9806-3A22F9E63453}">
  <sheetPr>
    <tabColor theme="9" tint="-0.249977111117893"/>
  </sheetPr>
  <dimension ref="A1:F66"/>
  <sheetViews>
    <sheetView tabSelected="1" topLeftCell="A15" workbookViewId="0">
      <selection activeCell="B42" sqref="B42"/>
    </sheetView>
  </sheetViews>
  <sheetFormatPr defaultRowHeight="15"/>
  <cols>
    <col min="1" max="1" width="60.7109375" customWidth="1"/>
    <col min="2" max="5" width="35.7109375" customWidth="1"/>
    <col min="6" max="6" width="11.85546875" bestFit="1" customWidth="1"/>
  </cols>
  <sheetData>
    <row r="1" spans="1:5" ht="18">
      <c r="A1" s="128">
        <v>45566</v>
      </c>
    </row>
    <row r="3" spans="1:5" ht="19.5">
      <c r="A3" s="38" t="s">
        <v>156</v>
      </c>
    </row>
    <row r="5" spans="1:5" ht="15.75">
      <c r="A5" s="305" t="s">
        <v>157</v>
      </c>
      <c r="B5" s="306"/>
    </row>
    <row r="6" spans="1:5">
      <c r="A6" s="35" t="s">
        <v>158</v>
      </c>
      <c r="B6" s="35" t="s">
        <v>159</v>
      </c>
      <c r="C6" s="35" t="s">
        <v>160</v>
      </c>
      <c r="D6" s="35" t="s">
        <v>161</v>
      </c>
      <c r="E6" s="35" t="s">
        <v>162</v>
      </c>
    </row>
    <row r="7" spans="1:5">
      <c r="A7" s="29" t="s">
        <v>163</v>
      </c>
      <c r="B7" s="41" t="s">
        <v>164</v>
      </c>
      <c r="C7" s="42" t="s">
        <v>165</v>
      </c>
      <c r="D7" s="42" t="s">
        <v>166</v>
      </c>
      <c r="E7" s="42" t="s">
        <v>167</v>
      </c>
    </row>
    <row r="8" spans="1:5">
      <c r="A8" s="29" t="s">
        <v>193</v>
      </c>
      <c r="B8" s="41" t="s">
        <v>164</v>
      </c>
      <c r="C8" s="42" t="s">
        <v>168</v>
      </c>
      <c r="D8" s="42" t="s">
        <v>169</v>
      </c>
      <c r="E8" s="42" t="s">
        <v>170</v>
      </c>
    </row>
    <row r="9" spans="1:5">
      <c r="A9" s="29" t="s">
        <v>171</v>
      </c>
      <c r="B9" s="41" t="s">
        <v>172</v>
      </c>
      <c r="C9" s="42" t="s">
        <v>173</v>
      </c>
      <c r="D9" s="42" t="s">
        <v>174</v>
      </c>
      <c r="E9" s="42" t="s">
        <v>175</v>
      </c>
    </row>
    <row r="10" spans="1:5">
      <c r="B10" s="12"/>
      <c r="C10" s="43"/>
      <c r="D10" s="43"/>
      <c r="E10" s="43"/>
    </row>
    <row r="11" spans="1:5" ht="15.75">
      <c r="A11" s="305" t="s">
        <v>176</v>
      </c>
      <c r="B11" s="306"/>
    </row>
    <row r="12" spans="1:5">
      <c r="A12" s="36" t="s">
        <v>158</v>
      </c>
      <c r="B12" s="36" t="s">
        <v>159</v>
      </c>
    </row>
    <row r="13" spans="1:5">
      <c r="A13" s="37" t="s">
        <v>163</v>
      </c>
      <c r="B13" s="44" t="s">
        <v>177</v>
      </c>
    </row>
    <row r="14" spans="1:5">
      <c r="A14" s="37" t="s">
        <v>171</v>
      </c>
      <c r="B14" s="44" t="s">
        <v>178</v>
      </c>
    </row>
    <row r="15" spans="1:5" ht="15.75" thickBot="1"/>
    <row r="16" spans="1:5" ht="15.75" thickBot="1">
      <c r="A16" s="5" t="s">
        <v>11</v>
      </c>
      <c r="B16" s="283" t="s">
        <v>12</v>
      </c>
      <c r="D16" s="1"/>
    </row>
    <row r="17" spans="1:6" ht="15.75">
      <c r="A17" s="6">
        <v>27</v>
      </c>
      <c r="B17" s="284">
        <v>30179.666666666668</v>
      </c>
      <c r="E17" s="2"/>
    </row>
    <row r="18" spans="1:6" ht="15.75">
      <c r="A18" s="7">
        <v>28</v>
      </c>
      <c r="B18" s="284">
        <v>30657</v>
      </c>
      <c r="E18" s="3"/>
    </row>
    <row r="19" spans="1:6" ht="15.75">
      <c r="A19" s="7">
        <v>29</v>
      </c>
      <c r="B19" s="284">
        <v>31144.416666666668</v>
      </c>
      <c r="E19" s="4"/>
    </row>
    <row r="20" spans="1:6" ht="16.5" thickBot="1">
      <c r="A20" s="9">
        <v>30</v>
      </c>
      <c r="B20" s="284">
        <v>31641.416666666668</v>
      </c>
      <c r="E20" s="2"/>
    </row>
    <row r="21" spans="1:6" ht="15.75">
      <c r="A21" s="6">
        <v>31</v>
      </c>
      <c r="B21" s="284">
        <v>32149.25</v>
      </c>
    </row>
    <row r="22" spans="1:6" ht="15.75">
      <c r="A22" s="7">
        <v>32</v>
      </c>
      <c r="B22" s="284">
        <v>32667.333333333332</v>
      </c>
      <c r="E22" s="4"/>
      <c r="F22" s="4"/>
    </row>
    <row r="23" spans="1:6" ht="15.75">
      <c r="A23" s="7">
        <v>33</v>
      </c>
      <c r="B23" s="284">
        <v>33195.916666666664</v>
      </c>
    </row>
    <row r="24" spans="1:6" ht="15.75">
      <c r="A24" s="7">
        <v>34</v>
      </c>
      <c r="B24" s="284">
        <v>33735.916666666664</v>
      </c>
    </row>
    <row r="25" spans="1:6" ht="16.5" thickBot="1">
      <c r="A25" s="9">
        <v>35</v>
      </c>
      <c r="B25" s="284">
        <v>34286.333333333336</v>
      </c>
    </row>
    <row r="26" spans="1:6" ht="15.75">
      <c r="A26" s="6">
        <v>36</v>
      </c>
      <c r="B26" s="284">
        <v>34848.5</v>
      </c>
      <c r="C26" s="8"/>
    </row>
    <row r="27" spans="1:6" ht="15.75">
      <c r="A27" s="7">
        <v>37</v>
      </c>
      <c r="B27" s="284">
        <v>35421.75</v>
      </c>
      <c r="C27" s="8"/>
    </row>
    <row r="28" spans="1:6" ht="15.75">
      <c r="A28" s="7">
        <v>38</v>
      </c>
      <c r="B28" s="284">
        <v>36033.166666666664</v>
      </c>
      <c r="C28" s="8"/>
    </row>
    <row r="29" spans="1:6" ht="15.75">
      <c r="A29" s="7">
        <v>39</v>
      </c>
      <c r="B29" s="284">
        <v>36642.25</v>
      </c>
      <c r="C29" s="8"/>
    </row>
    <row r="30" spans="1:6" ht="16.5" thickBot="1">
      <c r="A30" s="9">
        <v>40</v>
      </c>
      <c r="B30" s="284">
        <v>37263.833333333336</v>
      </c>
      <c r="C30" s="8"/>
    </row>
    <row r="31" spans="1:6" ht="15.75">
      <c r="A31" s="6">
        <v>41</v>
      </c>
      <c r="B31" s="284">
        <v>37897.916666666664</v>
      </c>
      <c r="C31" s="8"/>
    </row>
    <row r="32" spans="1:6" ht="15.75">
      <c r="A32" s="7">
        <v>42</v>
      </c>
      <c r="B32" s="284">
        <v>38544.666666666664</v>
      </c>
      <c r="C32" s="8"/>
    </row>
    <row r="33" spans="1:4" ht="15.75">
      <c r="A33" s="7">
        <v>43</v>
      </c>
      <c r="B33" s="284">
        <v>39401.25</v>
      </c>
      <c r="C33" s="8"/>
    </row>
    <row r="34" spans="1:4" ht="15.75">
      <c r="A34" s="7">
        <v>44</v>
      </c>
      <c r="B34" s="284">
        <v>40281.583333333336</v>
      </c>
      <c r="C34" s="8"/>
    </row>
    <row r="35" spans="1:4" ht="16.5" thickBot="1">
      <c r="A35" s="9">
        <v>45</v>
      </c>
      <c r="B35" s="284">
        <v>41186</v>
      </c>
      <c r="C35" s="8"/>
    </row>
    <row r="36" spans="1:4" ht="15.75">
      <c r="A36" s="6">
        <v>46</v>
      </c>
      <c r="B36" s="284">
        <v>42115.333333333336</v>
      </c>
      <c r="C36" s="8"/>
      <c r="D36" s="4"/>
    </row>
    <row r="37" spans="1:4" ht="15.75">
      <c r="A37" s="7">
        <v>47</v>
      </c>
      <c r="B37" s="284">
        <v>42865</v>
      </c>
      <c r="C37" s="8"/>
    </row>
    <row r="38" spans="1:4" ht="15.75">
      <c r="A38" s="7">
        <v>48</v>
      </c>
      <c r="B38" s="284">
        <v>44835.416666666664</v>
      </c>
      <c r="C38" s="8"/>
    </row>
    <row r="39" spans="1:4" ht="16.5" thickBot="1">
      <c r="A39" s="9">
        <v>49</v>
      </c>
      <c r="B39" s="284">
        <v>47844.333333333336</v>
      </c>
      <c r="C39" s="8"/>
    </row>
    <row r="40" spans="1:4" ht="16.5" thickBot="1">
      <c r="A40" s="12"/>
      <c r="B40" s="13"/>
      <c r="C40" s="8"/>
    </row>
    <row r="41" spans="1:4" ht="42.75" thickBot="1">
      <c r="A41" s="221" t="s">
        <v>194</v>
      </c>
      <c r="B41" s="222">
        <v>1.5981590000000001</v>
      </c>
    </row>
    <row r="42" spans="1:4" ht="15.75">
      <c r="C42" s="8"/>
    </row>
    <row r="43" spans="1:4" ht="15.75">
      <c r="C43" s="8"/>
    </row>
    <row r="44" spans="1:4" ht="15.75">
      <c r="A44" s="10" t="s">
        <v>17</v>
      </c>
      <c r="D44" s="11"/>
    </row>
    <row r="45" spans="1:4">
      <c r="A45" s="16" t="s">
        <v>13</v>
      </c>
      <c r="B45" s="16" t="s">
        <v>14</v>
      </c>
      <c r="C45" s="16" t="s">
        <v>15</v>
      </c>
      <c r="D45" s="2"/>
    </row>
    <row r="46" spans="1:4">
      <c r="A46" s="219">
        <v>2000</v>
      </c>
      <c r="B46" s="17">
        <f>A46*$B$41</f>
        <v>3196.3180000000002</v>
      </c>
      <c r="C46" s="18">
        <f t="shared" ref="C46:C57" si="0">B46/12</f>
        <v>266.35983333333337</v>
      </c>
    </row>
    <row r="47" spans="1:4">
      <c r="A47" s="219">
        <v>3000</v>
      </c>
      <c r="B47" s="17">
        <f t="shared" ref="B47:B57" si="1">A47*$B$41</f>
        <v>4794.4770000000008</v>
      </c>
      <c r="C47" s="18">
        <f t="shared" si="0"/>
        <v>399.53975000000008</v>
      </c>
    </row>
    <row r="48" spans="1:4">
      <c r="A48" s="219">
        <v>4000</v>
      </c>
      <c r="B48" s="17">
        <f t="shared" si="1"/>
        <v>6392.6360000000004</v>
      </c>
      <c r="C48" s="18">
        <f t="shared" si="0"/>
        <v>532.71966666666674</v>
      </c>
    </row>
    <row r="49" spans="1:4">
      <c r="A49" s="219">
        <v>5500</v>
      </c>
      <c r="B49" s="17">
        <f t="shared" si="1"/>
        <v>8789.8744999999999</v>
      </c>
      <c r="C49" s="18">
        <f t="shared" si="0"/>
        <v>732.4895416666667</v>
      </c>
    </row>
    <row r="50" spans="1:4">
      <c r="A50" s="219">
        <v>6500</v>
      </c>
      <c r="B50" s="17">
        <f t="shared" si="1"/>
        <v>10388.033500000001</v>
      </c>
      <c r="C50" s="18">
        <f t="shared" si="0"/>
        <v>865.66945833333341</v>
      </c>
    </row>
    <row r="51" spans="1:4">
      <c r="A51" s="219">
        <v>7000</v>
      </c>
      <c r="B51" s="17">
        <f t="shared" si="1"/>
        <v>11187.113000000001</v>
      </c>
      <c r="C51" s="18">
        <f t="shared" si="0"/>
        <v>932.25941666666677</v>
      </c>
    </row>
    <row r="52" spans="1:4">
      <c r="A52" s="219">
        <v>10000</v>
      </c>
      <c r="B52" s="17">
        <f t="shared" si="1"/>
        <v>15981.590000000002</v>
      </c>
      <c r="C52" s="18">
        <f t="shared" si="0"/>
        <v>1331.7991666666669</v>
      </c>
    </row>
    <row r="53" spans="1:4">
      <c r="A53" s="219">
        <v>12000</v>
      </c>
      <c r="B53" s="17">
        <f t="shared" si="1"/>
        <v>19177.908000000003</v>
      </c>
      <c r="C53" s="18">
        <f t="shared" si="0"/>
        <v>1598.1590000000003</v>
      </c>
    </row>
    <row r="54" spans="1:4">
      <c r="A54" s="219">
        <v>13000</v>
      </c>
      <c r="B54" s="17">
        <f t="shared" si="1"/>
        <v>20776.067000000003</v>
      </c>
      <c r="C54" s="18">
        <f t="shared" si="0"/>
        <v>1731.3389166666668</v>
      </c>
    </row>
    <row r="55" spans="1:4">
      <c r="A55" s="220">
        <v>15000</v>
      </c>
      <c r="B55" s="17">
        <f t="shared" si="1"/>
        <v>23972.385000000002</v>
      </c>
      <c r="C55" s="18">
        <f t="shared" si="0"/>
        <v>1997.6987500000002</v>
      </c>
    </row>
    <row r="56" spans="1:4">
      <c r="A56" s="220">
        <v>20000</v>
      </c>
      <c r="B56" s="17">
        <f t="shared" si="1"/>
        <v>31963.180000000004</v>
      </c>
      <c r="C56" s="18">
        <f t="shared" si="0"/>
        <v>2663.5983333333338</v>
      </c>
    </row>
    <row r="57" spans="1:4">
      <c r="A57" s="220">
        <v>34900</v>
      </c>
      <c r="B57" s="17">
        <f t="shared" si="1"/>
        <v>55775.749100000001</v>
      </c>
      <c r="C57" s="18">
        <f t="shared" si="0"/>
        <v>4647.979091666667</v>
      </c>
    </row>
    <row r="59" spans="1:4" ht="15.75" thickBot="1"/>
    <row r="60" spans="1:4" ht="16.5" thickBot="1">
      <c r="A60" s="307" t="s">
        <v>16</v>
      </c>
      <c r="B60" s="308"/>
    </row>
    <row r="61" spans="1:4">
      <c r="A61" s="302" t="s">
        <v>0</v>
      </c>
      <c r="B61" s="303"/>
      <c r="C61" s="304"/>
    </row>
    <row r="62" spans="1:4">
      <c r="A62" s="298" t="s">
        <v>1</v>
      </c>
      <c r="B62" s="299"/>
      <c r="C62" s="14" t="s">
        <v>2</v>
      </c>
      <c r="D62" t="s">
        <v>3</v>
      </c>
    </row>
    <row r="63" spans="1:4" ht="15.75" thickBot="1">
      <c r="A63" s="300" t="s">
        <v>4</v>
      </c>
      <c r="B63" s="301"/>
      <c r="C63" s="15" t="s">
        <v>5</v>
      </c>
      <c r="D63" t="s">
        <v>6</v>
      </c>
    </row>
    <row r="64" spans="1:4">
      <c r="A64" s="302" t="s">
        <v>7</v>
      </c>
      <c r="B64" s="303"/>
      <c r="C64" s="304"/>
    </row>
    <row r="65" spans="1:3">
      <c r="A65" s="298" t="s">
        <v>8</v>
      </c>
      <c r="B65" s="299"/>
      <c r="C65" s="14" t="s">
        <v>2</v>
      </c>
    </row>
    <row r="66" spans="1:3" ht="15.75" thickBot="1">
      <c r="A66" s="300" t="s">
        <v>9</v>
      </c>
      <c r="B66" s="301"/>
      <c r="C66" s="15" t="s">
        <v>10</v>
      </c>
    </row>
  </sheetData>
  <mergeCells count="9">
    <mergeCell ref="A65:B65"/>
    <mergeCell ref="A66:B66"/>
    <mergeCell ref="A61:C61"/>
    <mergeCell ref="A64:C64"/>
    <mergeCell ref="A5:B5"/>
    <mergeCell ref="A11:B11"/>
    <mergeCell ref="A60:B60"/>
    <mergeCell ref="A62:B62"/>
    <mergeCell ref="A63:B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48E5-7421-4E13-9422-48C24672E092}">
  <sheetPr>
    <tabColor theme="0" tint="-0.14999847407452621"/>
  </sheetPr>
  <dimension ref="A1:C10"/>
  <sheetViews>
    <sheetView workbookViewId="0">
      <selection activeCell="C9" sqref="C9"/>
    </sheetView>
  </sheetViews>
  <sheetFormatPr defaultRowHeight="15"/>
  <cols>
    <col min="1" max="1" width="67.42578125" bestFit="1" customWidth="1"/>
    <col min="3" max="3" width="20.42578125" bestFit="1" customWidth="1"/>
  </cols>
  <sheetData>
    <row r="1" spans="1:3" ht="18">
      <c r="A1" s="128">
        <f>Lønforløb!A1</f>
        <v>45566</v>
      </c>
    </row>
    <row r="3" spans="1:3" ht="18">
      <c r="A3" s="23" t="s">
        <v>199</v>
      </c>
    </row>
    <row r="4" spans="1:3">
      <c r="A4" s="309" t="s">
        <v>107</v>
      </c>
      <c r="B4" s="310"/>
      <c r="C4" s="311"/>
    </row>
    <row r="5" spans="1:3">
      <c r="A5" s="30"/>
      <c r="B5" s="30"/>
      <c r="C5" s="31" t="s">
        <v>14</v>
      </c>
    </row>
    <row r="6" spans="1:3">
      <c r="A6" s="32" t="s">
        <v>108</v>
      </c>
      <c r="B6" s="33"/>
      <c r="C6" s="34">
        <v>310.79000000000002</v>
      </c>
    </row>
    <row r="7" spans="1:3">
      <c r="A7" s="32" t="s">
        <v>109</v>
      </c>
      <c r="B7" s="33"/>
      <c r="C7" s="34">
        <v>296.3</v>
      </c>
    </row>
    <row r="8" spans="1:3">
      <c r="A8" s="32" t="s">
        <v>51</v>
      </c>
      <c r="B8" s="33"/>
      <c r="C8" s="34">
        <v>250.18</v>
      </c>
    </row>
    <row r="10" spans="1:3">
      <c r="A10" t="s">
        <v>110</v>
      </c>
    </row>
  </sheetData>
  <mergeCells count="1"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A5ED-5EB3-4F75-B754-F5D3DDF2DFEA}">
  <sheetPr>
    <tabColor theme="0" tint="-0.14999847407452621"/>
  </sheetPr>
  <dimension ref="A1:E38"/>
  <sheetViews>
    <sheetView workbookViewId="0">
      <selection activeCell="C38" sqref="C38"/>
    </sheetView>
  </sheetViews>
  <sheetFormatPr defaultRowHeight="15"/>
  <cols>
    <col min="1" max="1" width="60.7109375" customWidth="1"/>
    <col min="2" max="5" width="35.7109375" customWidth="1"/>
  </cols>
  <sheetData>
    <row r="1" spans="1:5" ht="18">
      <c r="A1" s="128">
        <f>Lønforløb!A1</f>
        <v>45566</v>
      </c>
    </row>
    <row r="2" spans="1:5" ht="18">
      <c r="A2" s="20"/>
    </row>
    <row r="3" spans="1:5" ht="18.75" thickBot="1">
      <c r="A3" s="312" t="s">
        <v>200</v>
      </c>
      <c r="B3" s="312"/>
      <c r="C3" s="312"/>
      <c r="D3" s="312"/>
    </row>
    <row r="4" spans="1:5" ht="16.5" thickBot="1">
      <c r="A4" s="226" t="s">
        <v>111</v>
      </c>
      <c r="B4" s="224" t="s">
        <v>13</v>
      </c>
      <c r="C4" s="224" t="s">
        <v>112</v>
      </c>
      <c r="D4" s="223" t="s">
        <v>113</v>
      </c>
      <c r="E4" t="s">
        <v>115</v>
      </c>
    </row>
    <row r="5" spans="1:5">
      <c r="A5" s="254" t="s">
        <v>114</v>
      </c>
      <c r="B5" s="255">
        <v>13000</v>
      </c>
      <c r="C5" s="255">
        <f>B5*$C$38</f>
        <v>20776.067000000003</v>
      </c>
      <c r="D5" s="256">
        <f>C5/12</f>
        <v>1731.3389166666668</v>
      </c>
      <c r="E5" t="s">
        <v>117</v>
      </c>
    </row>
    <row r="6" spans="1:5" ht="15.75" thickBot="1">
      <c r="A6" s="257" t="s">
        <v>116</v>
      </c>
      <c r="B6" s="258">
        <v>90</v>
      </c>
      <c r="C6" s="258">
        <f>B6*$C$38</f>
        <v>143.83431000000002</v>
      </c>
      <c r="D6" s="229"/>
    </row>
    <row r="7" spans="1:5" ht="15.75" thickBot="1">
      <c r="B7" s="3"/>
      <c r="C7" s="3"/>
    </row>
    <row r="8" spans="1:5" ht="16.5" thickBot="1">
      <c r="A8" s="225" t="s">
        <v>118</v>
      </c>
      <c r="B8" s="224" t="s">
        <v>13</v>
      </c>
      <c r="C8" s="224" t="s">
        <v>14</v>
      </c>
      <c r="D8" s="224" t="s">
        <v>113</v>
      </c>
      <c r="E8" t="s">
        <v>115</v>
      </c>
    </row>
    <row r="9" spans="1:5">
      <c r="A9" s="135" t="s">
        <v>119</v>
      </c>
      <c r="B9" s="259">
        <v>15400</v>
      </c>
      <c r="C9" s="259">
        <f>B9*$C$38</f>
        <v>24611.6486</v>
      </c>
      <c r="D9" s="259">
        <f>C9/12</f>
        <v>2050.9707166666667</v>
      </c>
      <c r="E9" t="s">
        <v>117</v>
      </c>
    </row>
    <row r="10" spans="1:5" ht="15.75" thickBot="1">
      <c r="A10" s="257" t="s">
        <v>120</v>
      </c>
      <c r="B10" s="258">
        <v>90</v>
      </c>
      <c r="C10" s="258">
        <f>B10*$C$38</f>
        <v>143.83431000000002</v>
      </c>
      <c r="D10" s="260"/>
    </row>
    <row r="11" spans="1:5">
      <c r="B11" s="3"/>
      <c r="C11" s="3"/>
    </row>
    <row r="12" spans="1:5" ht="15.75" thickBot="1"/>
    <row r="13" spans="1:5" ht="15.75">
      <c r="A13" s="231" t="s">
        <v>121</v>
      </c>
      <c r="B13" s="237" t="s">
        <v>13</v>
      </c>
      <c r="C13" s="230" t="s">
        <v>14</v>
      </c>
      <c r="D13" s="227" t="s">
        <v>113</v>
      </c>
      <c r="E13" t="s">
        <v>115</v>
      </c>
    </row>
    <row r="14" spans="1:5">
      <c r="A14" s="160" t="s">
        <v>119</v>
      </c>
      <c r="B14" s="238">
        <v>5500</v>
      </c>
      <c r="C14" s="232">
        <f>B14*$C$38</f>
        <v>8789.8744999999999</v>
      </c>
      <c r="D14" s="228">
        <f>C14/12</f>
        <v>732.4895416666667</v>
      </c>
      <c r="E14" t="s">
        <v>117</v>
      </c>
    </row>
    <row r="15" spans="1:5" ht="15.75" thickBot="1">
      <c r="A15" s="236" t="s">
        <v>116</v>
      </c>
      <c r="B15" s="239">
        <v>90</v>
      </c>
      <c r="C15" s="233">
        <f>B15*$C$38</f>
        <v>143.83431000000002</v>
      </c>
      <c r="D15" s="229"/>
    </row>
    <row r="16" spans="1:5" ht="15.75" thickBot="1">
      <c r="B16" s="3"/>
      <c r="C16" s="3"/>
    </row>
    <row r="17" spans="1:5">
      <c r="A17" s="234" t="s">
        <v>122</v>
      </c>
      <c r="B17" s="237" t="s">
        <v>13</v>
      </c>
      <c r="C17" s="237" t="s">
        <v>14</v>
      </c>
      <c r="D17" s="240" t="s">
        <v>113</v>
      </c>
      <c r="E17" t="s">
        <v>123</v>
      </c>
    </row>
    <row r="18" spans="1:5">
      <c r="A18" s="235" t="s">
        <v>119</v>
      </c>
      <c r="B18" s="238">
        <v>15400</v>
      </c>
      <c r="C18" s="238">
        <f>B18*$C$38</f>
        <v>24611.6486</v>
      </c>
      <c r="D18" s="241">
        <f>C18/12</f>
        <v>2050.9707166666667</v>
      </c>
      <c r="E18" t="s">
        <v>117</v>
      </c>
    </row>
    <row r="19" spans="1:5" ht="15.75" thickBot="1">
      <c r="A19" s="236" t="s">
        <v>120</v>
      </c>
      <c r="B19" s="239">
        <v>90</v>
      </c>
      <c r="C19" s="239">
        <f>B19*$C$38</f>
        <v>143.83431000000002</v>
      </c>
      <c r="D19" s="229"/>
    </row>
    <row r="24" spans="1:5" ht="15.75" thickBot="1">
      <c r="B24" s="45" t="s">
        <v>124</v>
      </c>
    </row>
    <row r="25" spans="1:5" ht="15.75" thickBot="1">
      <c r="B25" s="242" t="s">
        <v>125</v>
      </c>
      <c r="C25" s="248" t="s">
        <v>126</v>
      </c>
      <c r="D25" s="245" t="s">
        <v>15</v>
      </c>
    </row>
    <row r="26" spans="1:5">
      <c r="B26" s="243" t="s">
        <v>119</v>
      </c>
      <c r="C26" s="249">
        <f>C5</f>
        <v>20776.067000000003</v>
      </c>
      <c r="D26" s="246">
        <f>C26/12</f>
        <v>1731.3389166666668</v>
      </c>
    </row>
    <row r="27" spans="1:5" ht="15.75" thickBot="1">
      <c r="B27" s="244" t="s">
        <v>127</v>
      </c>
      <c r="C27" s="250">
        <f>50*C6</f>
        <v>7191.7155000000012</v>
      </c>
      <c r="D27" s="247">
        <f>C27/12</f>
        <v>599.3096250000001</v>
      </c>
    </row>
    <row r="28" spans="1:5" ht="15.75" thickBot="1">
      <c r="B28" s="242" t="s">
        <v>97</v>
      </c>
      <c r="C28" s="251">
        <f>SUM(C26:C27)</f>
        <v>27967.782500000005</v>
      </c>
      <c r="D28" s="261">
        <f>SUM(D26:D27)</f>
        <v>2330.6485416666669</v>
      </c>
    </row>
    <row r="29" spans="1:5">
      <c r="B29" s="73"/>
      <c r="C29" s="74"/>
      <c r="D29" s="75"/>
    </row>
    <row r="31" spans="1:5" ht="15.75" thickBot="1">
      <c r="B31" s="45" t="s">
        <v>128</v>
      </c>
    </row>
    <row r="32" spans="1:5" ht="15.75" thickBot="1">
      <c r="B32" s="242" t="s">
        <v>125</v>
      </c>
      <c r="C32" s="248" t="s">
        <v>126</v>
      </c>
      <c r="D32" s="245" t="s">
        <v>15</v>
      </c>
    </row>
    <row r="33" spans="1:4">
      <c r="B33" s="243" t="s">
        <v>119</v>
      </c>
      <c r="C33" s="249">
        <f>C9</f>
        <v>24611.6486</v>
      </c>
      <c r="D33" s="246">
        <f>C33/12</f>
        <v>2050.9707166666667</v>
      </c>
    </row>
    <row r="34" spans="1:4" ht="15.75" thickBot="1">
      <c r="B34" s="244" t="s">
        <v>129</v>
      </c>
      <c r="C34" s="250">
        <f>65*C10</f>
        <v>9349.2301500000012</v>
      </c>
      <c r="D34" s="247">
        <f>C34/12</f>
        <v>779.1025125000001</v>
      </c>
    </row>
    <row r="35" spans="1:4" ht="15.75" thickBot="1">
      <c r="B35" s="242" t="s">
        <v>97</v>
      </c>
      <c r="C35" s="251">
        <f>SUM(C33:C34)</f>
        <v>33960.878750000003</v>
      </c>
      <c r="D35" s="261">
        <f>SUM(D33:D34)</f>
        <v>2830.0732291666668</v>
      </c>
    </row>
    <row r="36" spans="1:4">
      <c r="B36" s="73"/>
      <c r="C36" s="74"/>
      <c r="D36" s="75"/>
    </row>
    <row r="37" spans="1:4" ht="15.75" thickBot="1"/>
    <row r="38" spans="1:4" ht="15.75" thickBot="1">
      <c r="A38" s="313" t="s">
        <v>130</v>
      </c>
      <c r="B38" s="314"/>
      <c r="C38" s="76">
        <f>Lønforløb!B41</f>
        <v>1.5981590000000001</v>
      </c>
    </row>
  </sheetData>
  <mergeCells count="2">
    <mergeCell ref="A3:D3"/>
    <mergeCell ref="A38:B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EA37-0E10-4310-9ED6-1B67FA6608F0}">
  <sheetPr>
    <tabColor theme="0" tint="-0.14999847407452621"/>
  </sheetPr>
  <dimension ref="A1:E18"/>
  <sheetViews>
    <sheetView workbookViewId="0">
      <selection activeCell="C28" sqref="C28"/>
    </sheetView>
  </sheetViews>
  <sheetFormatPr defaultRowHeight="15"/>
  <cols>
    <col min="1" max="1" width="67.42578125" bestFit="1" customWidth="1"/>
    <col min="2" max="4" width="35.7109375" customWidth="1"/>
    <col min="5" max="5" width="9.140625" customWidth="1"/>
  </cols>
  <sheetData>
    <row r="1" spans="1:5" ht="18">
      <c r="A1" s="128">
        <f>Lønforløb!A1</f>
        <v>45566</v>
      </c>
    </row>
    <row r="3" spans="1:5" ht="19.5">
      <c r="A3" s="38" t="s">
        <v>201</v>
      </c>
    </row>
    <row r="4" spans="1:5">
      <c r="A4" s="70"/>
      <c r="B4" s="70" t="s">
        <v>13</v>
      </c>
      <c r="C4" s="70" t="s">
        <v>14</v>
      </c>
      <c r="D4" s="71" t="s">
        <v>15</v>
      </c>
      <c r="E4" s="45"/>
    </row>
    <row r="5" spans="1:5">
      <c r="A5" s="262" t="s">
        <v>131</v>
      </c>
      <c r="B5" s="263">
        <v>2500</v>
      </c>
      <c r="C5" s="263">
        <f t="shared" ref="C5:C12" si="0">B5*$D$15</f>
        <v>3995.3975000000005</v>
      </c>
      <c r="D5" s="67">
        <f t="shared" ref="D5:D12" si="1">C5/12</f>
        <v>332.94979166666673</v>
      </c>
      <c r="E5" s="45"/>
    </row>
    <row r="6" spans="1:5">
      <c r="A6" s="262" t="s">
        <v>132</v>
      </c>
      <c r="B6" s="263">
        <v>4000</v>
      </c>
      <c r="C6" s="263">
        <f t="shared" si="0"/>
        <v>6392.6360000000004</v>
      </c>
      <c r="D6" s="67">
        <f t="shared" si="1"/>
        <v>532.71966666666674</v>
      </c>
      <c r="E6" s="45"/>
    </row>
    <row r="7" spans="1:5">
      <c r="A7" s="262" t="s">
        <v>133</v>
      </c>
      <c r="B7" s="263">
        <v>6500</v>
      </c>
      <c r="C7" s="263">
        <f t="shared" si="0"/>
        <v>10388.033500000001</v>
      </c>
      <c r="D7" s="67">
        <f t="shared" si="1"/>
        <v>865.66945833333341</v>
      </c>
      <c r="E7" s="45"/>
    </row>
    <row r="8" spans="1:5">
      <c r="A8" s="262" t="s">
        <v>134</v>
      </c>
      <c r="B8" s="263">
        <v>1200</v>
      </c>
      <c r="C8" s="263">
        <f t="shared" si="0"/>
        <v>1917.7908000000002</v>
      </c>
      <c r="D8" s="67">
        <f t="shared" si="1"/>
        <v>159.81590000000003</v>
      </c>
      <c r="E8" s="45"/>
    </row>
    <row r="9" spans="1:5">
      <c r="A9" s="262" t="s">
        <v>135</v>
      </c>
      <c r="B9" s="263">
        <v>127.33</v>
      </c>
      <c r="C9" s="67">
        <f t="shared" si="0"/>
        <v>203.49358547</v>
      </c>
      <c r="D9" s="264" t="s">
        <v>136</v>
      </c>
      <c r="E9" s="45"/>
    </row>
    <row r="10" spans="1:5">
      <c r="A10" s="262" t="s">
        <v>137</v>
      </c>
      <c r="B10" s="263">
        <v>289.62</v>
      </c>
      <c r="C10" s="67">
        <f t="shared" si="0"/>
        <v>462.85880958000001</v>
      </c>
      <c r="D10" s="264" t="s">
        <v>136</v>
      </c>
      <c r="E10" s="45"/>
    </row>
    <row r="11" spans="1:5">
      <c r="A11" s="262" t="s">
        <v>138</v>
      </c>
      <c r="B11" s="263">
        <v>4000</v>
      </c>
      <c r="C11" s="263">
        <f t="shared" si="0"/>
        <v>6392.6360000000004</v>
      </c>
      <c r="D11" s="67">
        <f t="shared" si="1"/>
        <v>532.71966666666674</v>
      </c>
      <c r="E11" s="45"/>
    </row>
    <row r="12" spans="1:5">
      <c r="A12" s="262" t="s">
        <v>139</v>
      </c>
      <c r="B12" s="263">
        <v>10000</v>
      </c>
      <c r="C12" s="263">
        <f t="shared" si="0"/>
        <v>15981.590000000002</v>
      </c>
      <c r="D12" s="67">
        <f t="shared" si="1"/>
        <v>1331.7991666666669</v>
      </c>
      <c r="E12" s="45"/>
    </row>
    <row r="13" spans="1:5">
      <c r="A13" s="68" t="s">
        <v>140</v>
      </c>
      <c r="B13" s="45"/>
      <c r="C13" s="45"/>
      <c r="D13" s="45"/>
      <c r="E13" s="45"/>
    </row>
    <row r="14" spans="1:5" ht="15.75" thickBot="1">
      <c r="A14" s="59"/>
      <c r="B14" s="45"/>
      <c r="C14" s="69"/>
      <c r="D14" s="45"/>
      <c r="E14" s="45"/>
    </row>
    <row r="15" spans="1:5" ht="15.75" thickBot="1">
      <c r="A15" s="66" t="s">
        <v>130</v>
      </c>
      <c r="B15" s="56"/>
      <c r="C15" s="56"/>
      <c r="D15" s="72">
        <f>Lønforløb!B41</f>
        <v>1.5981590000000001</v>
      </c>
      <c r="E15" s="45"/>
    </row>
    <row r="16" spans="1:5">
      <c r="A16" s="45"/>
      <c r="B16" s="45"/>
      <c r="C16" s="45"/>
      <c r="D16" s="45"/>
      <c r="E16" s="45"/>
    </row>
    <row r="17" spans="1:5">
      <c r="A17" s="45"/>
      <c r="B17" s="45"/>
      <c r="C17" s="45"/>
      <c r="D17" s="45"/>
      <c r="E17" s="45"/>
    </row>
    <row r="18" spans="1:5">
      <c r="A18" s="45"/>
      <c r="B18" s="45"/>
      <c r="C18" s="45"/>
      <c r="D18" s="45"/>
      <c r="E18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Lærere</vt:lpstr>
      <vt:lpstr>Børnehaveklasselærere</vt:lpstr>
      <vt:lpstr>Ikke-læreruddannede</vt:lpstr>
      <vt:lpstr>UU, psykologer, konsulenter</vt:lpstr>
      <vt:lpstr>Ark1</vt:lpstr>
      <vt:lpstr>Lønforløb</vt:lpstr>
      <vt:lpstr>Timelønnede</vt:lpstr>
      <vt:lpstr>Undervisertillæg</vt:lpstr>
      <vt:lpstr>Øvrige tillæg</vt:lpstr>
      <vt:lpstr>Specialundervisning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Kiaulen</dc:creator>
  <cp:lastModifiedBy>Jacob Seersholm</cp:lastModifiedBy>
  <dcterms:created xsi:type="dcterms:W3CDTF">2024-05-01T07:21:19Z</dcterms:created>
  <dcterms:modified xsi:type="dcterms:W3CDTF">2025-05-27T08:07:22Z</dcterms:modified>
</cp:coreProperties>
</file>